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48" windowWidth="19200" windowHeight="6828" tabRatio="940" activeTab="0"/>
  </bookViews>
  <sheets>
    <sheet name="Table" sheetId="1" r:id="rId1"/>
    <sheet name="Inputs" sheetId="2" r:id="rId2"/>
    <sheet name="AppendixA" sheetId="3" r:id="rId3"/>
    <sheet name="1-ADIT" sheetId="4" r:id="rId4"/>
    <sheet name="2-OtherTaxes" sheetId="5" r:id="rId5"/>
    <sheet name="3-RevenueCredits" sheetId="6" r:id="rId6"/>
    <sheet name="4-Non-EscrowedFunds" sheetId="7" r:id="rId7"/>
    <sheet name="5-CostSupport" sheetId="8" r:id="rId8"/>
    <sheet name="6-WACC" sheetId="9" r:id="rId9"/>
    <sheet name="7-ComStock" sheetId="10" r:id="rId10"/>
    <sheet name="8-PrefStock" sheetId="11" r:id="rId11"/>
    <sheet name="9-LTD" sheetId="12" r:id="rId12"/>
    <sheet name="10 - Depr Rates" sheetId="13" r:id="rId13"/>
    <sheet name="11 - Facilities" sheetId="14" r:id="rId14"/>
  </sheets>
  <externalReferences>
    <externalReference r:id="rId17"/>
    <externalReference r:id="rId18"/>
  </externalReferences>
  <definedNames>
    <definedName name="_p.choice">#REF!</definedName>
    <definedName name="AA.print">#REF!</definedName>
    <definedName name="AB.print">#REF!</definedName>
    <definedName name="AO.print">#REF!</definedName>
    <definedName name="AOAnalysis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12">'10 - Depr Rates'!$A$1:$F$79</definedName>
    <definedName name="_xlnm.Print_Area" localSheetId="13">'11 - Facilities'!$A$1:$O$48</definedName>
    <definedName name="_xlnm.Print_Area" localSheetId="5">'3-RevenueCredits'!$A$1:$E$38</definedName>
    <definedName name="_xlnm.Print_Area" localSheetId="7">'5-CostSupport'!$A$2:$M$55</definedName>
    <definedName name="_xlnm.Print_Area" localSheetId="2">'AppendixA'!$A$1:$H$267</definedName>
    <definedName name="_xlnm.Print_Area" localSheetId="1">'Inputs'!$B$1:$F$143</definedName>
    <definedName name="_xlnm.Print_Area" localSheetId="0">'Table'!$A$1:$I$20</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<sst xmlns="http://schemas.openxmlformats.org/spreadsheetml/2006/main" count="1311" uniqueCount="1074">
  <si>
    <t>p207.104.g  [From Inputs, Pg. 1, Ln. 32]</t>
  </si>
  <si>
    <t>p200.21.c  [From Inputs, Pg. 1, Ln. 30]</t>
  </si>
  <si>
    <t>ITC Adjustment x 1 / (1-T)</t>
  </si>
  <si>
    <t>(T/1-T) * Investment Return * (1-(WCLTD/ROR)) =</t>
  </si>
  <si>
    <t>p205.5.g  [From Inputs, Pg. 1, Ln. 31]</t>
  </si>
  <si>
    <t>[From ATT-5, Ln. 37]</t>
  </si>
  <si>
    <t>p227.16.c  [From Inputs, Pg. 1, Ln. 35]</t>
  </si>
  <si>
    <t>p227.8.c  [From Inputs, Pg. 1, Ln. 34]</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</si>
  <si>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</si>
  <si>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</si>
  <si>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</si>
  <si>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</si>
  <si>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</si>
  <si>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</si>
  <si>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</si>
  <si>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</si>
  <si>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</si>
  <si>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</si>
  <si>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</si>
  <si>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</si>
  <si>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</si>
  <si>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The Total shown on Line 29 (Included and Excluded taxes) should reconcile with the Total shown on Line 30 (which is derived from the FF1).</t>
  </si>
  <si>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</si>
  <si>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</si>
  <si>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</si>
  <si>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</si>
  <si>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</si>
  <si>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</si>
  <si>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</si>
  <si>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</si>
  <si>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</si>
  <si>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</si>
  <si>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</si>
  <si>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</si>
  <si>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</si>
  <si>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</si>
  <si>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</si>
  <si>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</si>
  <si>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</si>
  <si>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</si>
  <si>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</si>
  <si>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</si>
  <si>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</si>
  <si>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</si>
  <si>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</si>
  <si>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</si>
  <si>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</si>
  <si>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</si>
  <si>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</si>
  <si>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</si>
  <si>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</si>
  <si>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</si>
  <si>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</si>
  <si>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</si>
  <si>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</si>
  <si>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</si>
  <si>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</si>
  <si>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</si>
  <si>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</si>
  <si>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</si>
  <si>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</si>
  <si>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</si>
  <si>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263.23i</t>
  </si>
  <si>
    <t>263.37i</t>
  </si>
  <si>
    <t>263.1.12i</t>
  </si>
  <si>
    <t>263.1.18i</t>
  </si>
  <si>
    <t>263.1.24i</t>
  </si>
  <si>
    <t>263.1.31i</t>
  </si>
  <si>
    <t>From Tax Department</t>
  </si>
  <si>
    <t>263.5i</t>
  </si>
  <si>
    <t>Total Plant Related  [GP Allocator from Appendix A, Ln. 12]</t>
  </si>
  <si>
    <t>Appendix A - Ln.69</t>
  </si>
  <si>
    <t>Appendix A - Ln. 69</t>
  </si>
  <si>
    <t>263.7i</t>
  </si>
  <si>
    <t>112.3d</t>
  </si>
  <si>
    <t>112.19d</t>
  </si>
  <si>
    <t>336.1e</t>
  </si>
  <si>
    <t>Federal Income Tax Rate</t>
  </si>
  <si>
    <t>263.14i</t>
  </si>
  <si>
    <t>263.25i</t>
  </si>
  <si>
    <t>Gross Revenue Credits (sum Lines 3 thru 9)   [To Appendix A, Line 122]</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</si>
  <si>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</si>
  <si>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</si>
  <si>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</si>
  <si>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</si>
  <si>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</si>
  <si>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</si>
  <si>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</si>
  <si>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</si>
  <si>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</si>
  <si>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</si>
  <si>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</si>
  <si>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</si>
  <si>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</si>
  <si>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</si>
  <si>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</si>
  <si>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</si>
  <si>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</si>
  <si>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</si>
  <si>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</si>
  <si>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</si>
  <si>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</si>
  <si>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</si>
  <si>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</si>
  <si>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</si>
  <si>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</si>
  <si>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</si>
  <si>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</si>
  <si>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</si>
  <si>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</si>
  <si>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</si>
  <si>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</si>
  <si>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</si>
  <si>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</si>
  <si>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</si>
  <si>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</si>
  <si>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</si>
  <si>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</si>
  <si>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</si>
  <si>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</si>
  <si>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</si>
  <si>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</si>
  <si>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r>
      <t xml:space="preserve">Total </t>
    </r>
    <r>
      <rPr>
        <sz val="10"/>
        <rFont val="Arial"/>
        <family val="2"/>
      </rPr>
      <t>(Ln. 1 + Ln. 2) [Appendix A, Pg. 1, Ln. 46]</t>
    </r>
  </si>
  <si>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</si>
  <si>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</si>
  <si>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</si>
  <si>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</si>
  <si>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</si>
  <si>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</si>
  <si>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</si>
  <si>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</si>
  <si>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</si>
  <si>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</si>
  <si>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</si>
  <si>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</si>
  <si>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</si>
  <si>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</si>
  <si>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</si>
  <si>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</si>
  <si>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</si>
  <si>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</si>
  <si>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</si>
  <si>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</si>
  <si>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</si>
  <si>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263.32i</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</si>
  <si>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</si>
  <si>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</si>
  <si>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</si>
  <si>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</si>
  <si>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</si>
  <si>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</si>
  <si>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</si>
  <si>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</si>
  <si>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</si>
  <si>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</si>
  <si>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</si>
  <si>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</si>
  <si>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</si>
  <si>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</si>
  <si>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</si>
  <si>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</si>
  <si>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</si>
  <si>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</si>
  <si>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</si>
  <si>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</si>
  <si>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</si>
  <si>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</si>
  <si>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</si>
  <si>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</si>
  <si>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</si>
  <si>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</si>
  <si>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</si>
  <si>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</si>
  <si>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</si>
  <si>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</si>
  <si>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</si>
  <si>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</si>
  <si>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</si>
  <si>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</si>
  <si>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</si>
  <si>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</si>
  <si>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</si>
  <si>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</si>
  <si>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</si>
  <si>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</si>
  <si>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</si>
  <si>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</si>
  <si>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</si>
  <si>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</si>
  <si>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</si>
  <si>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</si>
  <si>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</si>
  <si>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</si>
  <si>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</si>
  <si>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</si>
  <si>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</si>
  <si>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</si>
  <si>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</si>
  <si>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</si>
  <si>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</si>
  <si>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</si>
  <si>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</si>
  <si>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</si>
  <si>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</si>
  <si>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</si>
  <si>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</si>
  <si>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</si>
  <si>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</si>
  <si>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</si>
  <si>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</si>
  <si>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</si>
  <si>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</si>
  <si>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</si>
  <si>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</si>
  <si>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</si>
  <si>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</si>
  <si>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</si>
  <si>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</si>
  <si>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</si>
  <si>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</si>
  <si>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</si>
  <si>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</si>
  <si>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</si>
  <si>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</si>
  <si>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</si>
  <si>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</si>
  <si>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</si>
  <si>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</si>
  <si>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</si>
  <si>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</si>
  <si>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</si>
  <si>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</si>
  <si>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</si>
  <si>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</si>
  <si>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</si>
  <si>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</si>
  <si>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</si>
  <si>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</si>
  <si>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</si>
  <si>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</si>
  <si>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</si>
  <si>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</si>
  <si>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</si>
  <si>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</si>
  <si>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</si>
  <si>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</si>
  <si>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</si>
  <si>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</si>
  <si>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</si>
  <si>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</si>
  <si>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</si>
  <si>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</si>
  <si>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</si>
  <si>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</si>
  <si>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</si>
  <si>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</si>
  <si>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</si>
  <si>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</si>
  <si>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</si>
  <si>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206.51.b</t>
  </si>
  <si>
    <t>Transmission Towers and Fixtures</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</si>
  <si>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</si>
  <si>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</si>
  <si>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</si>
  <si>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</si>
  <si>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</si>
  <si>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</si>
  <si>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</si>
  <si>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</si>
  <si>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</si>
  <si>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</si>
  <si>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</si>
  <si>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</si>
  <si>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</si>
  <si>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</si>
  <si>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</si>
  <si>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</si>
  <si>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</si>
  <si>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</si>
  <si>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</si>
  <si>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</si>
  <si>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</si>
  <si>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</si>
  <si>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</si>
  <si>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</si>
  <si>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</si>
  <si>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</si>
  <si>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227.8.c</t>
  </si>
  <si>
    <t>227.16.c</t>
  </si>
  <si>
    <t>EPRI Annual Membership Dues</t>
  </si>
  <si>
    <t>H</t>
  </si>
  <si>
    <t>Source</t>
  </si>
  <si>
    <t xml:space="preserve">Line </t>
  </si>
  <si>
    <t xml:space="preserve">Template Sheet </t>
  </si>
  <si>
    <t>No</t>
  </si>
  <si>
    <t>of the Link</t>
  </si>
  <si>
    <t>111.57c</t>
  </si>
  <si>
    <t>112.3c</t>
  </si>
  <si>
    <t>112.12c</t>
  </si>
  <si>
    <t>112.15c</t>
  </si>
  <si>
    <t>112.16c</t>
  </si>
  <si>
    <t>112.18c</t>
  </si>
  <si>
    <t>112.19c</t>
  </si>
  <si>
    <t>112.20c</t>
  </si>
  <si>
    <t>112.21c</t>
  </si>
  <si>
    <t>117.62c</t>
  </si>
  <si>
    <t>117.63c</t>
  </si>
  <si>
    <t>117.64c</t>
  </si>
  <si>
    <t>117.65c</t>
  </si>
  <si>
    <t>117.66c</t>
  </si>
  <si>
    <t>118.29c</t>
  </si>
  <si>
    <t>200.21c</t>
  </si>
  <si>
    <t>321.96b</t>
  </si>
  <si>
    <t xml:space="preserve">Prepayments (165) </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</si>
  <si>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</si>
  <si>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</si>
  <si>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</si>
  <si>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</si>
  <si>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</si>
  <si>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</si>
  <si>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</si>
  <si>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</si>
  <si>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</si>
  <si>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</si>
  <si>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</si>
  <si>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</si>
  <si>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</si>
  <si>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</si>
  <si>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</si>
  <si>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</si>
  <si>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</si>
  <si>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</si>
  <si>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</si>
  <si>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</si>
  <si>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</si>
  <si>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</si>
  <si>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</si>
  <si>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</si>
  <si>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</si>
  <si>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</si>
  <si>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</si>
  <si>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</si>
  <si>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</si>
  <si>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</si>
  <si>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</si>
  <si>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</si>
  <si>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FF1, 350.41-44.d</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</si>
  <si>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</si>
  <si>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</si>
  <si>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</si>
  <si>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</si>
  <si>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</si>
  <si>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</si>
  <si>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</si>
  <si>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</si>
  <si>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</si>
  <si>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</si>
  <si>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</si>
  <si>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</si>
  <si>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</si>
  <si>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</si>
  <si>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</si>
  <si>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</si>
  <si>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</si>
  <si>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321.112b</t>
  </si>
  <si>
    <t>323.189b</t>
  </si>
  <si>
    <t>323.191b</t>
  </si>
  <si>
    <t>354.21b</t>
  </si>
  <si>
    <t>354.27b</t>
  </si>
  <si>
    <t>354.28b</t>
  </si>
  <si>
    <t>General</t>
  </si>
  <si>
    <t>Intangible</t>
  </si>
  <si>
    <t>112.21d</t>
  </si>
  <si>
    <t>T/D Allocator</t>
  </si>
  <si>
    <t>Appendix A - Ln. 6</t>
  </si>
  <si>
    <t>Appendix A - Ln. 20</t>
  </si>
  <si>
    <t>Appendix A - Ln. 41</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</si>
  <si>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</si>
  <si>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</si>
  <si>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</si>
  <si>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</si>
  <si>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</si>
  <si>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</si>
  <si>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</si>
  <si>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</si>
  <si>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</si>
  <si>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</si>
  <si>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</si>
  <si>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</si>
  <si>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</si>
  <si>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</si>
  <si>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</si>
  <si>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</si>
  <si>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</si>
  <si>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</si>
  <si>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</si>
  <si>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</si>
  <si>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</si>
  <si>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</si>
  <si>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</si>
  <si>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</si>
  <si>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</si>
  <si>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</si>
  <si>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</si>
  <si>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</si>
  <si>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112.28c</t>
  </si>
  <si>
    <t>Accumulated Provision for Injuries and Damages  (228.2)</t>
  </si>
  <si>
    <t>234.18c</t>
  </si>
  <si>
    <t>273.17k</t>
  </si>
  <si>
    <t>275.9k</t>
  </si>
  <si>
    <t>277.19k</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</si>
  <si>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</si>
  <si>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</si>
  <si>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</si>
  <si>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</si>
  <si>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</si>
  <si>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</si>
  <si>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</si>
  <si>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</si>
  <si>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</si>
  <si>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</si>
  <si>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</si>
  <si>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</si>
  <si>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</si>
  <si>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</si>
  <si>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</si>
  <si>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</si>
  <si>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</si>
  <si>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</si>
  <si>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</si>
  <si>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</si>
  <si>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</si>
  <si>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</si>
  <si>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</si>
  <si>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</si>
  <si>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</si>
  <si>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</si>
  <si>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</si>
  <si>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</si>
  <si>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</si>
  <si>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</si>
  <si>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</si>
  <si>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</si>
  <si>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</si>
  <si>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</si>
  <si>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</si>
  <si>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</si>
  <si>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</si>
  <si>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</si>
  <si>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</si>
  <si>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</si>
  <si>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</si>
  <si>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</si>
  <si>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</si>
  <si>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</si>
  <si>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</si>
  <si>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</si>
  <si>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</si>
  <si>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323.197b</t>
  </si>
  <si>
    <t xml:space="preserve">Composite Income Taxes                                                                                                       </t>
  </si>
  <si>
    <t>Balance</t>
  </si>
  <si>
    <t>Account 454 - Rent from Electric Property</t>
  </si>
  <si>
    <t>Shaded cells are input cells</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</si>
  <si>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</si>
  <si>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</si>
  <si>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</si>
  <si>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</si>
  <si>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</si>
  <si>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</si>
  <si>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</si>
  <si>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</si>
  <si>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</si>
  <si>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</si>
  <si>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ATT 1 - ADIT</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</si>
  <si>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</si>
  <si>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</si>
  <si>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</si>
  <si>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</si>
  <si>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</si>
  <si>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</si>
  <si>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</si>
  <si>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</si>
  <si>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</si>
  <si>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</si>
  <si>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</si>
  <si>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</si>
  <si>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</si>
  <si>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</si>
  <si>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</si>
  <si>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</si>
  <si>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</si>
  <si>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</si>
  <si>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</si>
  <si>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</si>
  <si>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</si>
  <si>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</si>
  <si>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</si>
  <si>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</si>
  <si>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</si>
  <si>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</si>
  <si>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</si>
  <si>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</si>
  <si>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</si>
  <si>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</si>
  <si>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</si>
  <si>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</si>
  <si>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</si>
  <si>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</si>
  <si>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</si>
  <si>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</si>
  <si>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</si>
  <si>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</si>
  <si>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</si>
  <si>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</si>
  <si>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</si>
  <si>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</si>
  <si>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</si>
  <si>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</si>
  <si>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</si>
  <si>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</si>
  <si>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</si>
  <si>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</si>
  <si>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</si>
  <si>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</si>
  <si>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</si>
  <si>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</si>
  <si>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</si>
  <si>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</si>
  <si>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</si>
  <si>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</si>
  <si>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</si>
  <si>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</si>
  <si>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</si>
  <si>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</si>
  <si>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</si>
  <si>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</si>
  <si>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</si>
  <si>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</si>
  <si>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</si>
  <si>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</si>
  <si>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</si>
  <si>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</si>
  <si>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</si>
  <si>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</si>
  <si>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</si>
  <si>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</si>
  <si>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</si>
  <si>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</si>
  <si>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</si>
  <si>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</si>
  <si>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</si>
  <si>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</si>
  <si>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</si>
  <si>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</si>
  <si>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</si>
  <si>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</si>
  <si>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</si>
  <si>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</si>
  <si>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</si>
  <si>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336.1c</t>
  </si>
  <si>
    <t>336.1b</t>
  </si>
  <si>
    <t>336.7d</t>
  </si>
  <si>
    <t>336.7c</t>
  </si>
  <si>
    <t>336.10d</t>
  </si>
  <si>
    <t>336.10c</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</si>
  <si>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</si>
  <si>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</si>
  <si>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</si>
  <si>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</si>
  <si>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</si>
  <si>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</si>
  <si>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</si>
  <si>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</si>
  <si>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</si>
  <si>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</si>
  <si>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</si>
  <si>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</si>
  <si>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</si>
  <si>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</si>
  <si>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</si>
  <si>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</si>
  <si>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</si>
  <si>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</si>
  <si>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</si>
  <si>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</si>
  <si>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</si>
  <si>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</si>
  <si>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</si>
  <si>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</si>
  <si>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</si>
  <si>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</si>
  <si>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</si>
  <si>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</si>
  <si>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</si>
  <si>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</si>
  <si>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</si>
  <si>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</si>
  <si>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</si>
  <si>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</si>
  <si>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</si>
  <si>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</si>
  <si>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</si>
  <si>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</si>
  <si>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</si>
  <si>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</si>
  <si>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</si>
  <si>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</si>
  <si>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</si>
  <si>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</si>
  <si>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</si>
  <si>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</si>
  <si>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</si>
  <si>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</si>
  <si>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</si>
  <si>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</si>
  <si>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</si>
  <si>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</si>
  <si>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</si>
  <si>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</si>
  <si>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</si>
  <si>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</si>
  <si>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</si>
  <si>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</si>
  <si>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</si>
  <si>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</si>
  <si>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</si>
  <si>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</si>
  <si>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</si>
  <si>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</si>
  <si>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</si>
  <si>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FIT - Officers &amp; Directors Deferred Comp.</t>
  </si>
  <si>
    <t>Deferred compensation, tax deductible when paid</t>
  </si>
  <si>
    <t>Deferred FIT - Post Retirement Benefits - Pension</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</si>
  <si>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</si>
  <si>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</si>
  <si>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</si>
  <si>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</si>
  <si>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</si>
  <si>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</si>
  <si>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</si>
  <si>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</si>
  <si>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</si>
  <si>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</si>
  <si>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</si>
  <si>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</si>
  <si>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</si>
  <si>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</si>
  <si>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</si>
  <si>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</si>
  <si>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</si>
  <si>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</si>
  <si>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</si>
  <si>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From Acct 457.  To: ATT-3, Line 4.  Also see ATT 3, Notes 1 &amp; 4</t>
  </si>
  <si>
    <t>Accumulated Def Inc Taxes - Verify with Tax Department.</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</si>
  <si>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</si>
  <si>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</si>
  <si>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</si>
  <si>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</si>
  <si>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r>
      <t>1</t>
    </r>
    <r>
      <rPr>
        <sz val="10"/>
        <rFont val="Arial"/>
        <family val="2"/>
      </rPr>
      <t xml:space="preserve"> Account 925 is the FERC expense account which includes the cost of insurance, the cost of claims not covered by </t>
    </r>
  </si>
  <si>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</si>
  <si>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</si>
  <si>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</si>
  <si>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</si>
  <si>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</si>
  <si>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</si>
  <si>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</si>
  <si>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</si>
  <si>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</si>
  <si>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</si>
  <si>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</si>
  <si>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</si>
  <si>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</si>
  <si>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</si>
  <si>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</si>
  <si>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</si>
  <si>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</si>
  <si>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</si>
  <si>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</si>
  <si>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</si>
  <si>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</si>
  <si>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</si>
  <si>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</si>
  <si>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</si>
  <si>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</si>
  <si>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</si>
  <si>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</si>
  <si>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</si>
  <si>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</si>
  <si>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</si>
  <si>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</si>
  <si>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FF1   Pg. 111.57.c [From Inputs, Pg. 1, Ln. 1]</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</si>
  <si>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</si>
  <si>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</si>
  <si>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</si>
  <si>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</si>
  <si>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</si>
  <si>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</si>
  <si>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</si>
  <si>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</si>
  <si>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</si>
  <si>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</si>
  <si>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</si>
  <si>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r>
      <t xml:space="preserve"> Note 1</t>
    </r>
    <r>
      <rPr>
        <sz val="10"/>
        <rFont val="Arial"/>
        <family val="2"/>
      </rPr>
      <t xml:space="preserve">:     All Schedule 7 &amp; 8 revenues derived as a Transmission Owner from SPP for loads not included in the system peak and for which the cost of the service is recovered under this formula will be included in this revenue credit.  These revenues are booked in Accounts 457.137 (Firm Point-to-Point) and 457.138 (Non-Firm Point-to-Point).  All NorthWestern point-to-point transmission customers are included in the UMZ Load Divisor.  </t>
    </r>
  </si>
  <si>
    <t xml:space="preserve">Transmission O&amp;M </t>
  </si>
  <si>
    <t xml:space="preserve">     Less Account 565 </t>
  </si>
  <si>
    <t>Regulatory Assets</t>
  </si>
  <si>
    <t>Environmental Liability</t>
  </si>
  <si>
    <t>Accum Def FIT - Accel Depr &amp; Amort.</t>
  </si>
  <si>
    <t>All natural gas related</t>
  </si>
  <si>
    <t>Deferred FIT - Reserves &amp; Accruals</t>
  </si>
  <si>
    <t>Deferred FIT - Unbilled Revenue</t>
  </si>
  <si>
    <t>(Note A)</t>
  </si>
  <si>
    <t>Not South Dakota Electric related</t>
  </si>
  <si>
    <t>Non-jurisdictional (SD Gas, NE Gas)</t>
  </si>
  <si>
    <t>ATT 1 - ADIT, Pg. 1, Ln. 28</t>
  </si>
  <si>
    <t>Total (Acct 190)</t>
  </si>
  <si>
    <t>Total (Acct 281)</t>
  </si>
  <si>
    <t>Total (Acct 282)</t>
  </si>
  <si>
    <t>Total (Acct 283)</t>
  </si>
  <si>
    <t>Difference  (Line 21 - Line 22)</t>
  </si>
  <si>
    <t>ATT 2 - Other Taxes, Ln. 15</t>
  </si>
  <si>
    <t>ATT 2 - Other Taxes, Ln. 16</t>
  </si>
  <si>
    <t>ATT 2 - Other Taxes, Ln. 17</t>
  </si>
  <si>
    <t>Not used</t>
  </si>
  <si>
    <t xml:space="preserve">Company Records  </t>
  </si>
  <si>
    <t xml:space="preserve">Company Records </t>
  </si>
  <si>
    <t>From company records</t>
  </si>
  <si>
    <t>[From ATT 1, Pg. 1, Ln. 32]</t>
  </si>
  <si>
    <t>Conform - [FF1, pg. 277, ln. 19, col. k] (Inputs Pg. 1, Line 39)</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</si>
  <si>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</si>
  <si>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</si>
  <si>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</si>
  <si>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</si>
  <si>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</si>
  <si>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</si>
  <si>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</si>
  <si>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</si>
  <si>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</si>
  <si>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</si>
  <si>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</si>
  <si>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</si>
  <si>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</si>
  <si>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</si>
  <si>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</si>
  <si>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</si>
  <si>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</si>
  <si>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</si>
  <si>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Line left intentionally blank.</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</si>
  <si>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</si>
  <si>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</si>
  <si>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</si>
  <si>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</si>
  <si>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</si>
  <si>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</si>
  <si>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</si>
  <si>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</si>
  <si>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</si>
  <si>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</si>
  <si>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</si>
  <si>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</si>
  <si>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</si>
  <si>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</si>
  <si>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</si>
  <si>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</si>
  <si>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</si>
  <si>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</si>
  <si>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</si>
  <si>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[From Inputs, Pg. 2, Ln. 1]</t>
  </si>
  <si>
    <t>[From Inputs, Pg. 2, Ln. 2]</t>
  </si>
  <si>
    <t>[From Inputs, Pg. 2, Ln. 3]</t>
  </si>
  <si>
    <t>Appendix A - Ln. 26</t>
  </si>
  <si>
    <t>ATT 1 - ADIT, Pg. 1, Ln. 9</t>
  </si>
  <si>
    <t>ATT 1 - ADIT, Pg. 1, Ln. 18</t>
  </si>
  <si>
    <t>Total ADIT (Ln. 11 + Ln. 20 + Ln 30)</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</si>
  <si>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</si>
  <si>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</si>
  <si>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</si>
  <si>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</si>
  <si>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</si>
  <si>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</si>
  <si>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</si>
  <si>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</si>
  <si>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</si>
  <si>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</si>
  <si>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</si>
  <si>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</si>
  <si>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</si>
  <si>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</si>
  <si>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</si>
  <si>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</si>
  <si>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</si>
  <si>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</si>
  <si>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</si>
  <si>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</si>
  <si>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</si>
  <si>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Conform - [FF1, pg. 275, ln. 9, col. k] (Inputs Pg. 1, Line 38)</t>
  </si>
  <si>
    <t>Conform - [FF1, pg. 234, ln. 18, col. c] (From Inputs Pg. 1, Line 36)</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</si>
  <si>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</si>
  <si>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</si>
  <si>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</si>
  <si>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</si>
  <si>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</si>
  <si>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</si>
  <si>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</si>
  <si>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</si>
  <si>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</si>
  <si>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</si>
  <si>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</si>
  <si>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</si>
  <si>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</si>
  <si>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[From ATT-3, Ln. 8]</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</si>
  <si>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</si>
  <si>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</si>
  <si>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</si>
  <si>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</si>
  <si>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</si>
  <si>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</si>
  <si>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15-16</t>
  </si>
  <si>
    <t>4-6</t>
  </si>
  <si>
    <t>2-3</t>
  </si>
  <si>
    <t>Delaware Franchise</t>
  </si>
  <si>
    <t>[From ATT-5, Ln. 1a]</t>
  </si>
  <si>
    <t>Safety/Peak Alert Advertising Exp (Acct 909)</t>
  </si>
  <si>
    <t>Accum Def FIT - Non-jurisdictional (SD Gas, NE Gas)</t>
  </si>
  <si>
    <t>Deferred FIT - Non-jurisdictional (SD Gas, NE Gas)</t>
  </si>
  <si>
    <r>
      <t>Note 3</t>
    </r>
    <r>
      <rPr>
        <sz val="10"/>
        <rFont val="Arial"/>
        <family val="0"/>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</si>
  <si>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</si>
  <si>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</si>
  <si>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</si>
  <si>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</si>
  <si>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</si>
  <si>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</si>
  <si>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</si>
  <si>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</si>
  <si>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</si>
  <si>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</si>
  <si>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</si>
  <si>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</si>
  <si>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</si>
  <si>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</si>
  <si>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</si>
  <si>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</si>
  <si>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</si>
  <si>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</si>
  <si>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</si>
  <si>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</si>
  <si>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</si>
  <si>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</si>
  <si>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</si>
  <si>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</si>
  <si>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</si>
  <si>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</si>
  <si>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</si>
  <si>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</si>
  <si>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</si>
  <si>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</si>
  <si>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</si>
  <si>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</si>
  <si>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</si>
  <si>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</si>
  <si>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</si>
  <si>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Unamortized Loss on Reacquired Debt - Beginning of Year (Acct 189)[Form 1, Pg. 111, Ln. 81, Col. d] [From Inputs, Pg. 1, Ln. 25]</t>
  </si>
  <si>
    <t>16.</t>
  </si>
  <si>
    <t>17.</t>
  </si>
  <si>
    <t>18.</t>
  </si>
  <si>
    <t>19.</t>
  </si>
  <si>
    <t>20.</t>
  </si>
  <si>
    <t>21.</t>
  </si>
  <si>
    <t>22.</t>
  </si>
  <si>
    <t>ATT-9 - LTD, Pg. 1, Ln. 10</t>
  </si>
  <si>
    <t>ATT-9 - LTD, Pg. 1, Ln. 11</t>
  </si>
  <si>
    <t>ATT-9 - LTD, Pg. 1, Ln. 13</t>
  </si>
  <si>
    <t>ATT-9 - LTD, Pg. 1, Ln. 14</t>
  </si>
  <si>
    <t>ATT-9 - LTD, Pg. 1, Ln. 16</t>
  </si>
  <si>
    <t>ATT-9 - LTD, Pg. 1, Ln. 17</t>
  </si>
  <si>
    <t>Unamortized Loss on Reacquired Debt - End of Year (Acct 189)          [Form 1, Pg. 111, Ln. 81, Col. c] [From Inputs, Pg. 1, Ln. 26]</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</si>
  <si>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</si>
  <si>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</si>
  <si>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</si>
  <si>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</si>
  <si>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</si>
  <si>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</si>
  <si>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</si>
  <si>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</si>
  <si>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</si>
  <si>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</si>
  <si>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</si>
  <si>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</si>
  <si>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</si>
  <si>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</si>
  <si>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</si>
  <si>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</si>
  <si>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</si>
  <si>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</si>
  <si>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</si>
  <si>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</si>
  <si>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</si>
  <si>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</si>
  <si>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</si>
  <si>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</si>
  <si>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</si>
  <si>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</si>
  <si>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</si>
  <si>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</si>
  <si>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</si>
  <si>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</si>
  <si>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</si>
  <si>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</si>
  <si>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</si>
  <si>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</si>
  <si>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</si>
  <si>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WAPA Integrated System (IS) True Up of previous Rate Year</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</si>
  <si>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</si>
  <si>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</si>
  <si>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</si>
  <si>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</si>
  <si>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</si>
  <si>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</si>
  <si>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</si>
  <si>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</si>
  <si>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</si>
  <si>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</si>
  <si>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</si>
  <si>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</si>
  <si>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</si>
  <si>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</si>
  <si>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</si>
  <si>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</si>
  <si>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</si>
  <si>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Breakout by FERC account:</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</si>
  <si>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</si>
  <si>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</si>
  <si>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</si>
  <si>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</si>
  <si>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</si>
  <si>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</si>
  <si>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</si>
  <si>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</si>
  <si>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</si>
  <si>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</si>
  <si>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</si>
  <si>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</si>
  <si>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205.5b and 5g average</t>
  </si>
  <si>
    <t xml:space="preserve">219.25c average </t>
  </si>
  <si>
    <t>219.27c average</t>
  </si>
  <si>
    <t>219.28.c average</t>
  </si>
  <si>
    <t>Company Records from Mgr of Property Acctg From ATT 11, Col L,L36</t>
  </si>
  <si>
    <t>Company Records from Mgr of Property Acctg From ATT 11, Col M, L36</t>
  </si>
  <si>
    <t>Company Records from Mgr of Property Acctg From ATT 11, Col O, L36</t>
  </si>
  <si>
    <t>Company Records from Mgr of Property Acctg From ATT 11, Col L,L43</t>
  </si>
  <si>
    <t>(For Rate Year Beginning April 1, 2016, Based on December 31, 2015 Data)</t>
  </si>
  <si>
    <t>2015 FERC Form 1</t>
  </si>
  <si>
    <t>115.14g or 262 footnote</t>
  </si>
  <si>
    <t>Electric - Amortization of Other Utility Plant  - Average pf BPY/EOY Balances</t>
  </si>
  <si>
    <t>207.91b and 91g average</t>
  </si>
  <si>
    <t>207.55b and 55g average</t>
  </si>
  <si>
    <t>207.86b and 86g average</t>
  </si>
  <si>
    <t xml:space="preserve">336.1d </t>
  </si>
  <si>
    <t xml:space="preserve">Amort Lim Term (404) - Intangible Plant </t>
  </si>
  <si>
    <t>336.7 footnote</t>
  </si>
  <si>
    <t>336.9</t>
  </si>
  <si>
    <t>206.50b and 50g average</t>
  </si>
  <si>
    <t>206.61b and 61g average</t>
  </si>
  <si>
    <t>300.19.b footnote</t>
  </si>
  <si>
    <t>397.0-Electric 10yr Comm Equip</t>
  </si>
  <si>
    <t>Average Original Cost 2014-2015</t>
  </si>
  <si>
    <t>Average Depreciation Reserve    2014-2015</t>
  </si>
  <si>
    <t>Average Net Book Value 2014-2015</t>
  </si>
  <si>
    <t xml:space="preserve">Adjustments to prior Rate Year Revenue Requirement </t>
  </si>
  <si>
    <t>(Line 123 - Line 125 )</t>
  </si>
  <si>
    <t xml:space="preserve">There are no direct assigned transmission facilities on our system as of 12/31/2015.  Annual verification/updates will be documented on ATT 5. </t>
  </si>
  <si>
    <r>
      <t>2015 Rates (%)</t>
    </r>
    <r>
      <rPr>
        <u val="single"/>
        <vertAlign val="superscript"/>
        <sz val="12"/>
        <rFont val="Arial"/>
        <family val="2"/>
      </rPr>
      <t>1</t>
    </r>
  </si>
  <si>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</si>
  <si>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</si>
  <si>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</si>
  <si>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</si>
  <si>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</si>
  <si>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</si>
  <si>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</si>
  <si>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</si>
  <si>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</si>
  <si>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</si>
  <si>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</si>
  <si>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</si>
  <si>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</si>
  <si>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</si>
  <si>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</si>
  <si>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</si>
  <si>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</si>
  <si>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</si>
  <si>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</si>
  <si>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</si>
  <si>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</si>
  <si>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</si>
  <si>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</si>
  <si>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</si>
  <si>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</si>
  <si>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</si>
  <si>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</si>
  <si>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</si>
  <si>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</si>
  <si>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</si>
  <si>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</si>
  <si>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</si>
  <si>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</si>
  <si>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</si>
  <si>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</si>
  <si>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</si>
  <si>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</si>
  <si>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</si>
  <si>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</si>
  <si>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</si>
  <si>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</si>
  <si>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</si>
  <si>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</si>
  <si>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</si>
  <si>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</si>
  <si>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</si>
  <si>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</si>
  <si>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</si>
  <si>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</si>
  <si>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</si>
  <si>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</si>
  <si>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</si>
  <si>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</si>
  <si>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</si>
  <si>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</si>
  <si>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</si>
  <si>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</si>
  <si>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</si>
  <si>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</si>
  <si>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</si>
  <si>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</si>
  <si>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</si>
  <si>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</si>
  <si>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</si>
  <si>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</si>
  <si>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</si>
  <si>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</si>
  <si>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</si>
  <si>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</si>
  <si>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balance Discounts (Beg of Yr) (Acct 226) [Form 1, Pg. 112, Ln. 23, Col. d] [From Inputs, Pg. 2, Ln. 21]</t>
  </si>
  <si>
    <t>Unamortized balance Discounts (End of Yr) (Acct 226) [Form 1, Pg. 112, Ln. 23, Col. c] [From Inputs, Pg. 2, Ln. 20]</t>
  </si>
  <si>
    <t>3ABABN0030 - TL-0030 Aberdeen Siebrecht Sub 30C to Hu  : N040 Total</t>
  </si>
  <si>
    <t xml:space="preserve"> 3ABABN0033 - TL-0033 Groton Sub to Groton WAPA Sub : N040  Total</t>
  </si>
  <si>
    <t xml:space="preserve"> 3ABABN0040 - TL-0040 Aberdeen Siebrecht Sub 30C to El : N040  Total</t>
  </si>
  <si>
    <t xml:space="preserve"> 3ABNOD0040 - TL-0040 ABN Siebrecht Sub 30C ND portion : N040  Total</t>
  </si>
  <si>
    <t xml:space="preserve"> 3HUHUR0031 - TL-0031 Huron West Park Sub 30D to Mitch  : N060  Total</t>
  </si>
  <si>
    <t xml:space="preserve"> 3HUHUR0037 - TL-0037 Huron West Park Sub 30D to Broad : N060  Total</t>
  </si>
  <si>
    <t xml:space="preserve"> 3MTMIT0041 - TL-0041 Mitchell Sub 31A to McCook Cty L : N080  Total</t>
  </si>
  <si>
    <t xml:space="preserve"> 3MTMIT0042 - TL-0042 Mitchell Sub 31A to Tripp Jct. S : N080  Total</t>
  </si>
  <si>
    <t xml:space="preserve"> 3MTMIT0045  TL-0045 Mitchell Sub 31A to Letcher Jct. Sub (WAPA owned)  Total</t>
  </si>
  <si>
    <t xml:space="preserve"> 3MTTRP0043 - TL-0043 Tripp Jct. Sub 42A to Yankton jc : N080  Total</t>
  </si>
  <si>
    <t xml:space="preserve"> 3HURED0006 - TL-0006 Redfield Sub 30A to Clark Jct. S : N060  Total</t>
  </si>
  <si>
    <t xml:space="preserve"> 3HUHUR0035 - TL-0035 Huron West Park Sub 30D to Highm : N060  Total</t>
  </si>
  <si>
    <t xml:space="preserve"> 3ABABN0003 - TL-0003 Groton Sub 3C to Webster Sub 3B : N040  Total</t>
  </si>
  <si>
    <t xml:space="preserve"> 3ABABN002A - TS-002A WAPA Groton : N240  Total</t>
  </si>
  <si>
    <t xml:space="preserve"> 3ABABN002B - TS-002B Groton,Basin oper. : N040  Total</t>
  </si>
  <si>
    <t xml:space="preserve"> 3ABNOD040A - TS-040A-Ellendale, ND Sub : N040  Total</t>
  </si>
  <si>
    <t xml:space="preserve"> 3ABABN003C - TS-003C Groton City : N040  Total</t>
  </si>
  <si>
    <t xml:space="preserve"> 3ABABN030C - TS-030C Aberdeen Siebrecht : N040  Total</t>
  </si>
  <si>
    <t xml:space="preserve"> 3HUCLK006A - TS-006A Kampeska : N060  Total</t>
  </si>
  <si>
    <t xml:space="preserve"> 3HUCLK006D - TS-006D Watertown Mun. Utilities : N060  Total</t>
  </si>
  <si>
    <t xml:space="preserve"> 3HUHMR035D - TS-035D Titan 1 Substation 69KV : N060  Total</t>
  </si>
  <si>
    <t xml:space="preserve"> 3HUHMR035E - TS-035E Highmore East River Tie : N060  Total</t>
  </si>
  <si>
    <t xml:space="preserve"> 3HUHUR030B - TS-030B WAPA Broadland : N240  Total</t>
  </si>
  <si>
    <t xml:space="preserve"> 3HUHUR030D - TS-030D Huron West Park : N060  Total</t>
  </si>
  <si>
    <t xml:space="preserve"> 3HURED030A - TS-030A Redfield : N060  Total</t>
  </si>
  <si>
    <t xml:space="preserve"> 3MTMIT031A - TS-031A Mitchell : N080  Total</t>
  </si>
  <si>
    <t xml:space="preserve"> 3MTMIT031B - TS-031B Mitchell Northwest : N080  Total</t>
  </si>
  <si>
    <t xml:space="preserve"> 3MTTRP042A - TS-042A Tripp Jct. : N080  Total</t>
  </si>
  <si>
    <t xml:space="preserve"> 3YKYNK043C - Napa Jct. Switchyard. : N100  Total</t>
  </si>
  <si>
    <t xml:space="preserve"> 3YKYNK043A - TS-043A Yankton Jct. : N100  Total</t>
  </si>
  <si>
    <t>3ABABN0002 - TL-0002 Aberdeen Siebrecht Sub 30C to Gr : N040 Total</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</si>
</sst>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quot;$&quot;#,##0"/>
    <numFmt numFmtId="177" formatCode="_(* #,##0.0_);_(* \(#,##0.0\);_(* &quot;-&quot;??_);_(@_)"/>
    <numFmt numFmtId="178" formatCode="0_)"/>
    <numFmt numFmtId="179" formatCode="#,##0.00000_);\(#,##0.00000\)"/>
    <numFmt numFmtId="180" formatCode="_(&quot;$&quot;* #,##0.0000_);_(&quot;$&quot;* \(#,##0.0000\);_(&quot;$&quot;* &quot;-&quot;??_);_(@_)"/>
    <numFmt numFmtId="181" formatCode="_(* #,##0.0_);_(* \(#,##0.0\);_(* &quot;-&quot;?_);_(@_)"/>
    <numFmt numFmtId="182" formatCode="#,##0.0_);\(#,##0.0\)"/>
    <numFmt numFmtId="183" formatCode="#,##0.000_);\(#,##0.000\)"/>
    <numFmt numFmtId="184" formatCode="#,##0.0000_);\(#,##0.0000\)"/>
    <numFmt numFmtId="185" formatCode="0.00000000"/>
    <numFmt numFmtId="186" formatCode="0.0000000"/>
    <numFmt numFmtId="187" formatCode="0.000000"/>
    <numFmt numFmtId="188" formatCode="0.000000000000000%"/>
    <numFmt numFmtId="189" formatCode="0.0"/>
    <numFmt numFmtId="190" formatCode="0_);\(0\)"/>
    <numFmt numFmtId="191" formatCode="_(&quot;$&quot;* #,##0.0_);_(&quot;$&quot;* \(#,##0.0\);_(&quot;$&quot;* &quot;-&quot;??_);_(@_)"/>
    <numFmt numFmtId="192" formatCode="#,##0.0"/>
    <numFmt numFmtId="193" formatCode="#,##0.000"/>
    <numFmt numFmtId="194" formatCode="#,##0.0000"/>
    <numFmt numFmtId="195" formatCode="#,##0.00000"/>
    <numFmt numFmtId="196" formatCode="_(* #,##0.000_);_(* \(#,##0.000\);_(* &quot;-&quot;??_);_(@_)"/>
    <numFmt numFmtId="197" formatCode="0.0000000%"/>
    <numFmt numFmtId="198" formatCode="0.00000000%"/>
    <numFmt numFmtId="199" formatCode="_(* #,##0.00000_);_(* \(#,##0.00000\);_(* &quot;-&quot;??_);_(@_)"/>
    <numFmt numFmtId="200" formatCode="_(* #,##0.000000_);_(* \(#,##0.000000\);_(* &quot;-&quot;??_);_(@_)"/>
    <numFmt numFmtId="201" formatCode="_(&quot;$&quot;* #,##0.000_);_(&quot;$&quot;* \(#,##0.000\);_(&quot;$&quot;* &quot;-&quot;??_);_(@_)"/>
    <numFmt numFmtId="202" formatCode="_(* #,##0.000_);_(* \(#,##0.000\);_(* &quot;-&quot;???_);_(@_)"/>
    <numFmt numFmtId="203" formatCode="0.000"/>
    <numFmt numFmtId="204" formatCode="_(* #,##0.000000_);_(* \(#,##0.000000\);_(* &quot;-&quot;??????_);_(@_)"/>
    <numFmt numFmtId="205" formatCode="_(* #,##0.0000_);_(* \(#,##0.0000\);_(* &quot;-&quot;????_);_(@_)"/>
    <numFmt numFmtId="206" formatCode="#,##0.000000"/>
    <numFmt numFmtId="207" formatCode="0.00_);\(0.00\)"/>
    <numFmt numFmtId="208" formatCode="[$-409]dddd\,\ mmmm\ dd\,\ yyyy"/>
    <numFmt numFmtId="209" formatCode="[$-409]h:mm:ss\ AM/PM"/>
    <numFmt numFmtId="210" formatCode="\(#,##0\);#,##0_);&quot; &quot;"/>
    <numFmt numFmtId="211" formatCode="#,##0_);\(#,##0\);&quot; &quot;"/>
    <numFmt numFmtId="212" formatCode="&quot;Yes&quot;;&quot;Yes&quot;;&quot;No&quot;"/>
    <numFmt numFmtId="213" formatCode="&quot;True&quot;;&quot;True&quot;;&quot;False&quot;"/>
    <numFmt numFmtId="214" formatCode="&quot;On&quot;;&quot;On&quot;;&quot;Off&quot;"/>
    <numFmt numFmtId="215" formatCode="[$€-2]\ #,##0.00_);[Red]\([$€-2]\ #,##0.00\)"/>
    <numFmt numFmtId="216" formatCode="#,##0.00000_);[Red]\(#,##0.00000\)"/>
    <numFmt numFmtId="217" formatCode="#,##0.00000000"/>
  </numFmts>
  <fonts count="105">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b/>
      <sz val="10"/>
      <color indexed="10"/>
      <name val="Arial"/>
      <family val="2"/>
    </font>
    <font>
      <sz val="12"/>
      <name val="Arial MT"/>
      <family val="0"/>
    </font>
    <font>
      <b/>
      <sz val="14"/>
      <name val="Arial"/>
      <family val="2"/>
    </font>
    <font>
      <sz val="12"/>
      <name val="Helv"/>
      <family val="0"/>
    </font>
    <font>
      <b/>
      <sz val="12"/>
      <name val="Helv"/>
      <family val="0"/>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b/>
      <u val="single"/>
      <sz val="10"/>
      <name val="Arial"/>
      <family val="2"/>
    </font>
    <font>
      <sz val="10"/>
      <color indexed="14"/>
      <name val="Arial"/>
      <family val="2"/>
    </font>
    <font>
      <b/>
      <u val="single"/>
      <sz val="12"/>
      <name val="Arial"/>
      <family val="2"/>
    </font>
    <font>
      <b/>
      <sz val="16"/>
      <name val="Arial"/>
      <family val="2"/>
    </font>
    <font>
      <sz val="10"/>
      <name val="MS Sans Serif"/>
      <family val="2"/>
    </font>
    <font>
      <b/>
      <sz val="10"/>
      <name val="MS Sans Serif"/>
      <family val="2"/>
    </font>
    <font>
      <sz val="16"/>
      <name val="Arial"/>
      <family val="2"/>
    </font>
    <font>
      <sz val="16"/>
      <name val="Helv"/>
      <family val="0"/>
    </font>
    <font>
      <b/>
      <sz val="16"/>
      <name val="Arial Narrow"/>
      <family val="2"/>
    </font>
    <font>
      <sz val="16"/>
      <name val="Arial Narrow"/>
      <family val="2"/>
    </font>
    <font>
      <u val="single"/>
      <sz val="10"/>
      <name val="Arial"/>
      <family val="2"/>
    </font>
    <font>
      <sz val="8"/>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Times New Roman"/>
      <family val="1"/>
    </font>
    <font>
      <b/>
      <i/>
      <sz val="11"/>
      <name val="Times New Roman"/>
      <family val="1"/>
    </font>
    <font>
      <b/>
      <sz val="11"/>
      <name val="Times New Roman"/>
      <family val="1"/>
    </font>
    <font>
      <u val="single"/>
      <sz val="11"/>
      <name val="Times New Roman"/>
      <family val="1"/>
    </font>
    <font>
      <sz val="10"/>
      <name val="Times New Roman"/>
      <family val="1"/>
    </font>
    <font>
      <vertAlign val="superscript"/>
      <sz val="11"/>
      <name val="Times New Roman"/>
      <family val="1"/>
    </font>
    <font>
      <b/>
      <sz val="12"/>
      <name val="Times New Roman"/>
      <family val="1"/>
    </font>
    <font>
      <b/>
      <i/>
      <sz val="10"/>
      <name val="Times New Roman"/>
      <family val="1"/>
    </font>
    <font>
      <b/>
      <sz val="10"/>
      <name val="Times New Roman"/>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u val="single"/>
      <sz val="12"/>
      <name val="Times New Roman"/>
      <family val="1"/>
    </font>
    <font>
      <b/>
      <i/>
      <sz val="12"/>
      <name val="Arial"/>
      <family val="2"/>
    </font>
    <font>
      <b/>
      <sz val="16"/>
      <name val="Helv"/>
      <family val="0"/>
    </font>
    <font>
      <sz val="11"/>
      <name val="Calibri"/>
      <family val="2"/>
    </font>
    <font>
      <b/>
      <i/>
      <sz val="10"/>
      <name val="Arial"/>
      <family val="2"/>
    </font>
    <font>
      <b/>
      <i/>
      <u val="single"/>
      <sz val="10"/>
      <name val="Arial"/>
      <family val="2"/>
    </font>
    <font>
      <b/>
      <i/>
      <u val="single"/>
      <sz val="12"/>
      <name val="Arial"/>
      <family val="2"/>
    </font>
    <font>
      <sz val="11"/>
      <name val="Arial"/>
      <family val="2"/>
    </font>
    <font>
      <sz val="12"/>
      <name val="Times New Roman"/>
      <family val="1"/>
    </font>
    <font>
      <u val="single"/>
      <sz val="12"/>
      <name val="Arial"/>
      <family val="2"/>
    </font>
    <font>
      <vertAlign val="superscript"/>
      <sz val="11"/>
      <name val="Arial"/>
      <family val="2"/>
    </font>
    <font>
      <sz val="11"/>
      <name val="Segoe UI"/>
      <family val="2"/>
    </font>
    <font>
      <b/>
      <sz val="9"/>
      <name val="Arial"/>
      <family val="2"/>
    </font>
    <font>
      <u val="single"/>
      <sz val="12"/>
      <name val="Times New Roman"/>
      <family val="1"/>
    </font>
    <font>
      <u val="single"/>
      <vertAlign val="superscript"/>
      <sz val="12"/>
      <name val="Arial"/>
      <family val="2"/>
    </font>
    <font>
      <sz val="10"/>
      <name val="Arial MT"/>
      <family val="0"/>
    </font>
    <font>
      <sz val="10"/>
      <color indexed="8"/>
      <name val="Arial"/>
      <family val="2"/>
    </font>
    <font>
      <b/>
      <sz val="10"/>
      <color indexed="8"/>
      <name val="Arial"/>
      <family val="2"/>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b/>
      <sz val="9"/>
      <color indexed="30"/>
      <name val="Calibri"/>
      <family val="2"/>
    </font>
    <font>
      <b/>
      <sz val="11"/>
      <color indexed="30"/>
      <name val="Calibri"/>
      <family val="2"/>
    </font>
    <font>
      <sz val="9"/>
      <color indexed="63"/>
      <name val="Calibri"/>
      <family val="2"/>
    </font>
    <font>
      <b/>
      <sz val="9"/>
      <color indexed="63"/>
      <name val="Calibri"/>
      <family val="2"/>
    </font>
    <font>
      <i/>
      <sz val="11"/>
      <name val="Calibri"/>
      <family val="2"/>
    </font>
    <font>
      <sz val="10"/>
      <color indexed="62"/>
      <name val="Arial"/>
      <family val="2"/>
    </font>
    <font>
      <sz val="11"/>
      <color indexed="56"/>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1"/>
      <color rgb="FF1F497D"/>
      <name val="Calibri"/>
      <family val="2"/>
    </font>
    <font>
      <b/>
      <sz val="9"/>
      <color rgb="FF0070C0"/>
      <name val="Calibri"/>
      <family val="2"/>
    </font>
    <font>
      <b/>
      <sz val="11"/>
      <color rgb="FF0070C0"/>
      <name val="Calibri"/>
      <family val="2"/>
    </font>
    <font>
      <sz val="9"/>
      <color theme="1"/>
      <name val="Calibri"/>
      <family val="2"/>
    </font>
    <font>
      <b/>
      <sz val="9"/>
      <color theme="1"/>
      <name val="Calibri"/>
      <family val="2"/>
    </font>
    <font>
      <sz val="11"/>
      <color rgb="FF7030A0"/>
      <name val="Calibri"/>
      <family val="2"/>
    </font>
    <font>
      <sz val="10"/>
      <color rgb="FF7030A0"/>
      <name val="Arial"/>
      <family val="2"/>
    </font>
    <font>
      <sz val="11"/>
      <color rgb="FF00206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0"/>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7" tint="0.599990010261535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color indexed="48"/>
      </left>
      <right style="thin">
        <color indexed="48"/>
      </right>
      <top style="thin">
        <color indexed="48"/>
      </top>
      <bottom style="thin">
        <color indexed="48"/>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ck"/>
      <right style="medium"/>
      <top style="thick"/>
      <bottom>
        <color indexed="63"/>
      </bottom>
    </border>
    <border>
      <left style="medium"/>
      <right style="thick"/>
      <top style="thick"/>
      <bottom>
        <color indexed="63"/>
      </bottom>
    </border>
    <border>
      <left style="thick"/>
      <right style="medium"/>
      <top>
        <color indexed="63"/>
      </top>
      <bottom style="medium"/>
    </border>
    <border>
      <left style="medium"/>
      <right style="thick"/>
      <top>
        <color indexed="63"/>
      </top>
      <bottom style="medium"/>
    </border>
    <border>
      <left style="medium"/>
      <right style="medium"/>
      <top>
        <color indexed="63"/>
      </top>
      <bottom style="medium"/>
    </border>
    <border>
      <left style="medium"/>
      <right style="medium"/>
      <top style="thick"/>
      <bottom>
        <color indexed="63"/>
      </bottom>
    </border>
    <border>
      <left style="medium"/>
      <right style="medium"/>
      <top style="medium"/>
      <bottom style="medium"/>
    </border>
    <border>
      <left style="medium"/>
      <right>
        <color indexed="63"/>
      </right>
      <top style="medium"/>
      <bottom>
        <color indexed="63"/>
      </bottom>
    </border>
    <border>
      <left style="medium"/>
      <right style="thin"/>
      <top style="thin"/>
      <bottom style="thin"/>
    </border>
    <border>
      <left style="thick"/>
      <right style="thin"/>
      <top style="thin"/>
      <bottom style="thin"/>
    </border>
    <border>
      <left style="thin"/>
      <right style="thick"/>
      <top style="thin"/>
      <bottom style="thin"/>
    </border>
    <border>
      <left style="thin"/>
      <right style="thick"/>
      <top style="thin"/>
      <bottom>
        <color indexed="63"/>
      </bottom>
    </border>
    <border>
      <left style="thick"/>
      <right style="medium"/>
      <top>
        <color indexed="63"/>
      </top>
      <bottom style="thick"/>
    </border>
    <border>
      <left style="thin"/>
      <right style="thin"/>
      <top style="thick"/>
      <bottom>
        <color indexed="63"/>
      </bottom>
    </border>
    <border>
      <left style="medium"/>
      <right style="medium"/>
      <top>
        <color indexed="63"/>
      </top>
      <bottom style="thick"/>
    </border>
    <border>
      <left style="medium"/>
      <right style="thick"/>
      <top>
        <color indexed="63"/>
      </top>
      <bottom style="thick"/>
    </border>
    <border>
      <left style="thin"/>
      <right style="thin"/>
      <top style="thin"/>
      <bottom>
        <color indexed="63"/>
      </bottom>
    </border>
    <border>
      <left style="thick"/>
      <right style="thin"/>
      <top style="thick"/>
      <bottom>
        <color indexed="63"/>
      </bottom>
    </border>
    <border>
      <left style="thick"/>
      <right style="thin"/>
      <top>
        <color indexed="63"/>
      </top>
      <bottom style="thin"/>
    </border>
    <border>
      <left style="thin"/>
      <right style="thick"/>
      <top>
        <color indexed="63"/>
      </top>
      <bottom style="thin"/>
    </border>
    <border>
      <left style="thick"/>
      <right style="thin"/>
      <top style="medium"/>
      <bottom style="thin"/>
    </border>
    <border>
      <left style="thin"/>
      <right style="thick"/>
      <top style="medium"/>
      <bottom style="thin"/>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thin"/>
    </border>
    <border>
      <left>
        <color indexed="63"/>
      </left>
      <right style="thick"/>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color indexed="63"/>
      </top>
      <bottom>
        <color indexed="63"/>
      </bottom>
    </border>
    <border>
      <left style="thick"/>
      <right style="thin"/>
      <top style="thin"/>
      <bottom>
        <color indexed="63"/>
      </bottom>
    </border>
    <border>
      <left>
        <color indexed="63"/>
      </left>
      <right style="thin"/>
      <top style="thin"/>
      <bottom style="thin"/>
    </border>
    <border>
      <left style="thick"/>
      <right>
        <color indexed="63"/>
      </right>
      <top style="thin"/>
      <bottom>
        <color indexed="63"/>
      </bottom>
    </border>
    <border>
      <left>
        <color indexed="63"/>
      </left>
      <right style="thick"/>
      <top style="thin"/>
      <bottom style="thin"/>
    </border>
    <border>
      <left style="thick"/>
      <right>
        <color indexed="63"/>
      </right>
      <top>
        <color indexed="63"/>
      </top>
      <bottom style="thick"/>
    </border>
    <border>
      <left style="thin"/>
      <right style="thin"/>
      <top style="thin"/>
      <bottom style="thick"/>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medium"/>
    </border>
    <border>
      <left>
        <color indexed="63"/>
      </left>
      <right style="thick"/>
      <top style="thin"/>
      <bottom style="medium"/>
    </border>
    <border>
      <left style="thin"/>
      <right style="thin"/>
      <top style="medium"/>
      <bottom style="thin"/>
    </border>
    <border>
      <left>
        <color indexed="63"/>
      </left>
      <right>
        <color indexed="63"/>
      </right>
      <top style="thin"/>
      <bottom style="medium"/>
    </border>
    <border>
      <left style="medium"/>
      <right style="medium"/>
      <top>
        <color indexed="63"/>
      </top>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color indexed="63"/>
      </top>
      <bottom style="thin"/>
    </border>
    <border>
      <left style="thin"/>
      <right style="thick"/>
      <top style="thick"/>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8" borderId="0" applyNumberFormat="0" applyBorder="0" applyAlignment="0" applyProtection="0"/>
    <xf numFmtId="0" fontId="87"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0"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9" fillId="3" borderId="0" applyNumberFormat="0" applyBorder="0" applyAlignment="0" applyProtection="0"/>
    <xf numFmtId="0" fontId="72" fillId="22" borderId="1" applyNumberFormat="0" applyAlignment="0" applyProtection="0"/>
    <xf numFmtId="0" fontId="90"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92"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93" fillId="7" borderId="1" applyNumberFormat="0" applyAlignment="0" applyProtection="0"/>
    <xf numFmtId="0" fontId="49" fillId="0" borderId="6" applyNumberFormat="0" applyFill="0" applyAlignment="0" applyProtection="0"/>
    <xf numFmtId="0" fontId="77" fillId="24" borderId="0" applyNumberFormat="0" applyBorder="0" applyAlignment="0" applyProtection="0"/>
    <xf numFmtId="0" fontId="0" fillId="0" borderId="0">
      <alignment/>
      <protection/>
    </xf>
    <xf numFmtId="0" fontId="0" fillId="0" borderId="0">
      <alignment/>
      <protection/>
    </xf>
    <xf numFmtId="39" fontId="8" fillId="0" borderId="0">
      <alignment/>
      <protection/>
    </xf>
    <xf numFmtId="0" fontId="0" fillId="0" borderId="0">
      <alignment/>
      <protection/>
    </xf>
    <xf numFmtId="0" fontId="6" fillId="0" borderId="0">
      <alignment/>
      <protection/>
    </xf>
    <xf numFmtId="170" fontId="8" fillId="0" borderId="0" applyProtection="0">
      <alignment/>
    </xf>
    <xf numFmtId="0" fontId="0" fillId="25" borderId="7" applyNumberFormat="0" applyFont="0" applyAlignment="0" applyProtection="0"/>
    <xf numFmtId="0" fontId="94" fillId="2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0" fontId="24" fillId="0" borderId="9">
      <alignment horizontal="center"/>
      <protection/>
    </xf>
    <xf numFmtId="3" fontId="23" fillId="0" borderId="0" applyFont="0" applyFill="0" applyBorder="0" applyAlignment="0" applyProtection="0"/>
    <xf numFmtId="0" fontId="23" fillId="26" borderId="0" applyNumberFormat="0" applyFont="0" applyBorder="0" applyAlignment="0" applyProtection="0"/>
    <xf numFmtId="0" fontId="67" fillId="27" borderId="10" applyNumberFormat="0" applyProtection="0">
      <alignment horizontal="left" vertical="top" indent="1"/>
    </xf>
    <xf numFmtId="0" fontId="50" fillId="0" borderId="0" applyNumberFormat="0" applyFill="0" applyBorder="0" applyAlignment="0" applyProtection="0"/>
    <xf numFmtId="0" fontId="95" fillId="0" borderId="11" applyNumberFormat="0" applyFill="0" applyAlignment="0" applyProtection="0"/>
    <xf numFmtId="0" fontId="96" fillId="0" borderId="0" applyNumberFormat="0" applyFill="0" applyBorder="0" applyAlignment="0" applyProtection="0"/>
  </cellStyleXfs>
  <cellXfs count="1072">
    <xf numFmtId="0" fontId="0" fillId="0" borderId="0" xfId="0" applyAlignment="1">
      <alignment/>
    </xf>
    <xf numFmtId="0" fontId="0" fillId="0" borderId="0" xfId="0" applyFill="1" applyAlignment="1">
      <alignment/>
    </xf>
    <xf numFmtId="0" fontId="4" fillId="0" borderId="0" xfId="0" applyNumberFormat="1" applyFont="1" applyFill="1" applyAlignment="1">
      <alignment/>
    </xf>
    <xf numFmtId="0" fontId="8" fillId="0" borderId="0" xfId="0" applyNumberFormat="1" applyFont="1" applyFill="1" applyAlignment="1">
      <alignment/>
    </xf>
    <xf numFmtId="0" fontId="4" fillId="0" borderId="12" xfId="0" applyNumberFormat="1" applyFont="1" applyFill="1" applyBorder="1" applyAlignment="1">
      <alignment/>
    </xf>
    <xf numFmtId="0" fontId="4" fillId="0" borderId="13" xfId="0" applyNumberFormat="1" applyFont="1" applyFill="1" applyBorder="1" applyAlignment="1">
      <alignment/>
    </xf>
    <xf numFmtId="0" fontId="4" fillId="0" borderId="0" xfId="0" applyNumberFormat="1" applyFont="1" applyFill="1" applyAlignment="1">
      <alignment horizontal="center"/>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2"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0" fontId="6" fillId="0" borderId="0" xfId="0" applyFont="1" applyFill="1" applyAlignment="1">
      <alignment horizontal="left"/>
    </xf>
    <xf numFmtId="0" fontId="6" fillId="0" borderId="0" xfId="0" applyFont="1" applyAlignment="1">
      <alignment horizontal="left"/>
    </xf>
    <xf numFmtId="0" fontId="6" fillId="0" borderId="0" xfId="0" applyNumberFormat="1" applyFont="1" applyFill="1" applyAlignment="1">
      <alignment horizontal="center"/>
    </xf>
    <xf numFmtId="0" fontId="6" fillId="0" borderId="0" xfId="0" applyFont="1" applyFill="1" applyBorder="1" applyAlignment="1">
      <alignment/>
    </xf>
    <xf numFmtId="0" fontId="6" fillId="0" borderId="0" xfId="0" applyFont="1" applyBorder="1" applyAlignment="1">
      <alignment/>
    </xf>
    <xf numFmtId="0" fontId="6" fillId="0" borderId="0" xfId="0" applyFont="1" applyFill="1" applyAlignment="1">
      <alignment horizontal="center"/>
    </xf>
    <xf numFmtId="0" fontId="6" fillId="0" borderId="14"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right"/>
    </xf>
    <xf numFmtId="0" fontId="6" fillId="0" borderId="0" xfId="0" applyFont="1" applyFill="1" applyBorder="1" applyAlignment="1">
      <alignment/>
    </xf>
    <xf numFmtId="0" fontId="6" fillId="0" borderId="0" xfId="0" applyFont="1" applyFill="1" applyBorder="1" applyAlignment="1">
      <alignment horizontal="center" wrapText="1"/>
    </xf>
    <xf numFmtId="0" fontId="6" fillId="0" borderId="13" xfId="0" applyFont="1" applyFill="1" applyBorder="1" applyAlignment="1">
      <alignment/>
    </xf>
    <xf numFmtId="3" fontId="4" fillId="0" borderId="0" xfId="0" applyNumberFormat="1" applyFont="1" applyFill="1" applyBorder="1" applyAlignment="1">
      <alignment/>
    </xf>
    <xf numFmtId="0" fontId="4" fillId="0" borderId="12" xfId="0" applyFont="1" applyFill="1" applyBorder="1" applyAlignment="1">
      <alignment/>
    </xf>
    <xf numFmtId="0" fontId="5" fillId="0" borderId="0" xfId="0" applyFont="1" applyAlignment="1">
      <alignment/>
    </xf>
    <xf numFmtId="0" fontId="9" fillId="0" borderId="15" xfId="0" applyFont="1" applyFill="1" applyBorder="1" applyAlignment="1">
      <alignment/>
    </xf>
    <xf numFmtId="0" fontId="6" fillId="0" borderId="14" xfId="0" applyNumberFormat="1" applyFont="1" applyFill="1" applyBorder="1" applyAlignment="1">
      <alignment horizontal="left"/>
    </xf>
    <xf numFmtId="0" fontId="11" fillId="0" borderId="0" xfId="0" applyNumberFormat="1" applyFont="1" applyFill="1" applyBorder="1" applyAlignment="1">
      <alignment horizontal="center"/>
    </xf>
    <xf numFmtId="0" fontId="6" fillId="0" borderId="0" xfId="0" applyFont="1" applyBorder="1" applyAlignment="1">
      <alignment horizontal="center"/>
    </xf>
    <xf numFmtId="0" fontId="6" fillId="0" borderId="14" xfId="0" applyNumberFormat="1" applyFont="1" applyFill="1" applyBorder="1" applyAlignment="1">
      <alignment horizontal="center"/>
    </xf>
    <xf numFmtId="0" fontId="11" fillId="0" borderId="0" xfId="0" applyNumberFormat="1" applyFont="1" applyFill="1" applyAlignment="1">
      <alignment horizontal="center"/>
    </xf>
    <xf numFmtId="0" fontId="6" fillId="0" borderId="12" xfId="0" applyFont="1" applyFill="1" applyBorder="1" applyAlignment="1">
      <alignment horizontal="center"/>
    </xf>
    <xf numFmtId="0" fontId="6" fillId="0" borderId="0" xfId="0" applyNumberFormat="1"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horizontal="center"/>
    </xf>
    <xf numFmtId="0" fontId="4" fillId="0" borderId="0" xfId="0" applyFont="1" applyFill="1" applyAlignment="1">
      <alignment/>
    </xf>
    <xf numFmtId="3" fontId="4" fillId="0" borderId="0" xfId="0" applyNumberFormat="1" applyFont="1" applyFill="1" applyBorder="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0" fontId="7" fillId="0" borderId="0" xfId="0" applyFont="1" applyAlignment="1">
      <alignment/>
    </xf>
    <xf numFmtId="0" fontId="16" fillId="0" borderId="0" xfId="0" applyFont="1" applyAlignment="1">
      <alignment horizontal="center"/>
    </xf>
    <xf numFmtId="0" fontId="7" fillId="0" borderId="0" xfId="0" applyFont="1" applyFill="1" applyAlignment="1">
      <alignment/>
    </xf>
    <xf numFmtId="3" fontId="6" fillId="0" borderId="0" xfId="0" applyNumberFormat="1" applyFont="1" applyFill="1" applyBorder="1" applyAlignment="1">
      <alignment horizontal="right"/>
    </xf>
    <xf numFmtId="0" fontId="14" fillId="0" borderId="0" xfId="0" applyFont="1" applyFill="1" applyBorder="1" applyAlignment="1">
      <alignment horizontal="left"/>
    </xf>
    <xf numFmtId="0" fontId="11" fillId="0" borderId="0" xfId="0" applyFont="1" applyFill="1" applyBorder="1" applyAlignment="1">
      <alignment/>
    </xf>
    <xf numFmtId="0" fontId="4" fillId="0" borderId="0" xfId="0" applyFont="1" applyFill="1" applyBorder="1" applyAlignment="1">
      <alignment horizontal="center" wrapText="1"/>
    </xf>
    <xf numFmtId="0" fontId="0" fillId="0" borderId="0" xfId="0" applyBorder="1" applyAlignment="1">
      <alignment/>
    </xf>
    <xf numFmtId="3" fontId="4" fillId="0" borderId="12" xfId="0" applyNumberFormat="1" applyFont="1" applyFill="1" applyBorder="1" applyAlignment="1">
      <alignment/>
    </xf>
    <xf numFmtId="164" fontId="4" fillId="0" borderId="0" xfId="42" applyNumberFormat="1" applyFont="1" applyFill="1" applyAlignment="1">
      <alignment/>
    </xf>
    <xf numFmtId="0" fontId="6" fillId="0" borderId="14" xfId="0" applyFont="1" applyFill="1" applyBorder="1" applyAlignment="1">
      <alignment horizontal="center"/>
    </xf>
    <xf numFmtId="0" fontId="0" fillId="0" borderId="0" xfId="0" applyNumberFormat="1" applyFont="1" applyFill="1" applyBorder="1" applyAlignment="1">
      <alignment horizontal="left"/>
    </xf>
    <xf numFmtId="37" fontId="10"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Fill="1" applyBorder="1" applyAlignment="1">
      <alignment/>
    </xf>
    <xf numFmtId="0" fontId="5" fillId="0" borderId="0" xfId="0" applyFont="1" applyFill="1" applyAlignment="1">
      <alignment/>
    </xf>
    <xf numFmtId="0" fontId="16" fillId="0" borderId="0" xfId="0" applyFont="1" applyAlignment="1">
      <alignment horizontal="right"/>
    </xf>
    <xf numFmtId="0" fontId="1" fillId="0" borderId="0" xfId="0" applyFont="1" applyAlignment="1">
      <alignment/>
    </xf>
    <xf numFmtId="0" fontId="0" fillId="0" borderId="0" xfId="0" applyAlignment="1">
      <alignment horizontal="lef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164" fontId="0" fillId="0" borderId="0" xfId="42" applyNumberFormat="1" applyFont="1" applyFill="1" applyBorder="1" applyAlignment="1">
      <alignment/>
    </xf>
    <xf numFmtId="0" fontId="5" fillId="0" borderId="0" xfId="0" applyFont="1" applyFill="1" applyBorder="1" applyAlignment="1">
      <alignment/>
    </xf>
    <xf numFmtId="0" fontId="20" fillId="0" borderId="0" xfId="0" applyFont="1" applyFill="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ill="1" applyAlignment="1">
      <alignment horizontal="left"/>
    </xf>
    <xf numFmtId="0" fontId="1" fillId="0" borderId="0" xfId="0" applyFont="1" applyFill="1" applyAlignment="1">
      <alignment horizontal="center"/>
    </xf>
    <xf numFmtId="0" fontId="0" fillId="0" borderId="0" xfId="0" applyFill="1" applyAlignment="1">
      <alignment/>
    </xf>
    <xf numFmtId="0" fontId="4" fillId="0" borderId="13" xfId="0" applyFont="1" applyFill="1" applyBorder="1" applyAlignment="1">
      <alignment/>
    </xf>
    <xf numFmtId="0" fontId="0" fillId="0" borderId="0" xfId="0" applyBorder="1" applyAlignment="1">
      <alignment horizontal="center"/>
    </xf>
    <xf numFmtId="164" fontId="0" fillId="0" borderId="0" xfId="42" applyNumberFormat="1" applyFont="1" applyFill="1" applyAlignment="1">
      <alignment/>
    </xf>
    <xf numFmtId="0" fontId="0" fillId="0" borderId="0" xfId="0" applyFont="1" applyFill="1" applyAlignment="1">
      <alignment/>
    </xf>
    <xf numFmtId="164" fontId="6" fillId="0" borderId="0" xfId="42" applyNumberFormat="1" applyFont="1" applyFill="1" applyAlignment="1">
      <alignment/>
    </xf>
    <xf numFmtId="164" fontId="4" fillId="0" borderId="0" xfId="42" applyNumberFormat="1" applyFont="1" applyFill="1" applyAlignment="1">
      <alignment/>
    </xf>
    <xf numFmtId="0" fontId="1" fillId="0" borderId="0" xfId="0" applyFont="1" applyAlignment="1">
      <alignment horizontal="center"/>
    </xf>
    <xf numFmtId="0" fontId="0" fillId="0" borderId="0" xfId="0"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3" fontId="4" fillId="0" borderId="13" xfId="0" applyNumberFormat="1" applyFont="1" applyFill="1" applyBorder="1" applyAlignment="1">
      <alignment/>
    </xf>
    <xf numFmtId="3" fontId="4" fillId="0" borderId="0" xfId="0" applyNumberFormat="1" applyFont="1" applyFill="1" applyAlignment="1">
      <alignment/>
    </xf>
    <xf numFmtId="3" fontId="9" fillId="0" borderId="15" xfId="0" applyNumberFormat="1" applyFont="1" applyFill="1" applyBorder="1" applyAlignment="1">
      <alignment/>
    </xf>
    <xf numFmtId="0" fontId="4" fillId="0" borderId="12" xfId="0" applyNumberFormat="1" applyFont="1" applyFill="1" applyBorder="1" applyAlignment="1">
      <alignment horizontal="left"/>
    </xf>
    <xf numFmtId="0" fontId="4" fillId="0" borderId="0" xfId="0" applyNumberFormat="1" applyFont="1" applyFill="1" applyAlignment="1">
      <alignment horizontal="left"/>
    </xf>
    <xf numFmtId="0" fontId="21" fillId="0" borderId="0" xfId="0" applyNumberFormat="1" applyFont="1" applyFill="1" applyAlignment="1">
      <alignment horizontal="left"/>
    </xf>
    <xf numFmtId="0" fontId="4" fillId="0" borderId="12" xfId="0" applyFont="1" applyFill="1" applyBorder="1" applyAlignment="1">
      <alignment/>
    </xf>
    <xf numFmtId="0" fontId="4" fillId="0" borderId="0" xfId="0" applyNumberFormat="1" applyFont="1" applyFill="1" applyAlignment="1">
      <alignment horizontal="right"/>
    </xf>
    <xf numFmtId="164"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Alignment="1">
      <alignment/>
    </xf>
    <xf numFmtId="0" fontId="19" fillId="0" borderId="0" xfId="0" applyFont="1" applyFill="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15" fillId="0" borderId="0" xfId="0" applyFont="1" applyFill="1" applyAlignment="1">
      <alignment vertical="center" wrapText="1"/>
    </xf>
    <xf numFmtId="0" fontId="4" fillId="0" borderId="13" xfId="0" applyFont="1" applyFill="1" applyBorder="1" applyAlignment="1">
      <alignment horizontal="center"/>
    </xf>
    <xf numFmtId="0" fontId="9" fillId="0" borderId="15" xfId="0" applyNumberFormat="1" applyFont="1" applyFill="1" applyBorder="1" applyAlignment="1">
      <alignment/>
    </xf>
    <xf numFmtId="0" fontId="9" fillId="0" borderId="0" xfId="0" applyNumberFormat="1" applyFont="1" applyFill="1" applyBorder="1" applyAlignment="1">
      <alignment/>
    </xf>
    <xf numFmtId="0" fontId="6" fillId="0" borderId="14" xfId="0" applyFont="1" applyFill="1" applyBorder="1" applyAlignment="1">
      <alignment/>
    </xf>
    <xf numFmtId="0" fontId="1" fillId="0" borderId="0" xfId="0" applyFont="1" applyAlignment="1">
      <alignment/>
    </xf>
    <xf numFmtId="0" fontId="0" fillId="0" borderId="0" xfId="0" applyFill="1" applyAlignment="1">
      <alignment horizontal="left" vertical="center" wrapText="1"/>
    </xf>
    <xf numFmtId="0" fontId="0" fillId="18" borderId="0" xfId="0" applyFill="1" applyAlignment="1">
      <alignment/>
    </xf>
    <xf numFmtId="0" fontId="22" fillId="0" borderId="0" xfId="0" applyNumberFormat="1" applyFont="1" applyFill="1" applyBorder="1" applyAlignment="1">
      <alignment horizontal="center"/>
    </xf>
    <xf numFmtId="0" fontId="22" fillId="0" borderId="0" xfId="0" applyNumberFormat="1" applyFont="1" applyFill="1" applyBorder="1" applyAlignment="1">
      <alignment horizontal="left"/>
    </xf>
    <xf numFmtId="0" fontId="25" fillId="0" borderId="0" xfId="0" applyFont="1" applyFill="1" applyBorder="1" applyAlignment="1">
      <alignment/>
    </xf>
    <xf numFmtId="0" fontId="27" fillId="0" borderId="0" xfId="0" applyNumberFormat="1" applyFont="1" applyFill="1" applyBorder="1" applyAlignment="1">
      <alignment horizontal="center"/>
    </xf>
    <xf numFmtId="0" fontId="28" fillId="0" borderId="0" xfId="0" applyNumberFormat="1" applyFont="1" applyFill="1" applyAlignment="1">
      <alignment horizontal="center"/>
    </xf>
    <xf numFmtId="0" fontId="0" fillId="0" borderId="0" xfId="0" applyFont="1" applyFill="1" applyAlignment="1">
      <alignment horizontal="left"/>
    </xf>
    <xf numFmtId="0" fontId="1" fillId="0" borderId="0" xfId="0" applyFont="1" applyFill="1" applyAlignment="1">
      <alignment/>
    </xf>
    <xf numFmtId="164" fontId="0" fillId="0" borderId="0" xfId="42" applyNumberFormat="1" applyFill="1" applyAlignment="1">
      <alignment/>
    </xf>
    <xf numFmtId="0" fontId="6" fillId="0" borderId="0" xfId="0" applyNumberFormat="1" applyFont="1" applyFill="1" applyBorder="1" applyAlignment="1">
      <alignment horizontal="left"/>
    </xf>
    <xf numFmtId="0" fontId="17" fillId="0" borderId="0" xfId="0" applyFont="1" applyFill="1" applyAlignment="1">
      <alignment/>
    </xf>
    <xf numFmtId="0" fontId="13" fillId="0" borderId="0" xfId="0" applyFont="1" applyFill="1" applyAlignment="1">
      <alignment vertical="center" wrapText="1"/>
    </xf>
    <xf numFmtId="0" fontId="0" fillId="0" borderId="0" xfId="0" applyFont="1" applyAlignment="1">
      <alignment horizontal="right"/>
    </xf>
    <xf numFmtId="0" fontId="6" fillId="0" borderId="16" xfId="0" applyNumberFormat="1" applyFont="1" applyFill="1" applyBorder="1" applyAlignment="1">
      <alignment horizontal="center"/>
    </xf>
    <xf numFmtId="0" fontId="6" fillId="0" borderId="0" xfId="0" applyNumberFormat="1" applyFont="1" applyFill="1" applyBorder="1" applyAlignment="1">
      <alignment horizontal="right"/>
    </xf>
    <xf numFmtId="0" fontId="6" fillId="0" borderId="17" xfId="0" applyNumberFormat="1" applyFont="1" applyFill="1" applyBorder="1" applyAlignment="1">
      <alignment horizontal="center"/>
    </xf>
    <xf numFmtId="0" fontId="6" fillId="0" borderId="9" xfId="0" applyNumberFormat="1" applyFont="1" applyFill="1" applyBorder="1" applyAlignment="1">
      <alignment horizontal="right"/>
    </xf>
    <xf numFmtId="0" fontId="6" fillId="0" borderId="9" xfId="0" applyNumberFormat="1" applyFont="1" applyFill="1" applyBorder="1" applyAlignment="1">
      <alignment horizontal="left"/>
    </xf>
    <xf numFmtId="0" fontId="6" fillId="0" borderId="9" xfId="0" applyFont="1" applyFill="1" applyBorder="1" applyAlignment="1">
      <alignment/>
    </xf>
    <xf numFmtId="0" fontId="6" fillId="0" borderId="18" xfId="0" applyNumberFormat="1" applyFont="1" applyFill="1" applyBorder="1" applyAlignment="1">
      <alignment/>
    </xf>
    <xf numFmtId="0" fontId="6" fillId="0" borderId="19" xfId="0" applyNumberFormat="1" applyFont="1" applyFill="1" applyBorder="1" applyAlignment="1">
      <alignment horizontal="left"/>
    </xf>
    <xf numFmtId="3" fontId="6" fillId="0" borderId="0" xfId="0" applyNumberFormat="1" applyFont="1" applyFill="1" applyBorder="1" applyAlignment="1">
      <alignment/>
    </xf>
    <xf numFmtId="3" fontId="6" fillId="0" borderId="0" xfId="0" applyNumberFormat="1" applyFont="1" applyFill="1" applyBorder="1" applyAlignment="1">
      <alignment horizontal="center"/>
    </xf>
    <xf numFmtId="0" fontId="6" fillId="0" borderId="9"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0" xfId="0" applyNumberFormat="1" applyFont="1" applyFill="1" applyBorder="1" applyAlignment="1">
      <alignment/>
    </xf>
    <xf numFmtId="0" fontId="6" fillId="0" borderId="9" xfId="0" applyFont="1" applyFill="1" applyBorder="1" applyAlignment="1">
      <alignment/>
    </xf>
    <xf numFmtId="3" fontId="6" fillId="0" borderId="0" xfId="0" applyNumberFormat="1" applyFont="1" applyFill="1" applyAlignment="1">
      <alignment/>
    </xf>
    <xf numFmtId="0" fontId="6" fillId="0" borderId="0" xfId="0" applyFont="1" applyFill="1" applyBorder="1" applyAlignment="1">
      <alignment horizontal="left" wrapText="1"/>
    </xf>
    <xf numFmtId="3" fontId="6" fillId="0" borderId="9" xfId="0" applyNumberFormat="1" applyFont="1" applyFill="1" applyBorder="1" applyAlignment="1">
      <alignment horizontal="center"/>
    </xf>
    <xf numFmtId="0" fontId="6" fillId="0" borderId="18" xfId="0" applyFont="1" applyFill="1" applyBorder="1" applyAlignment="1">
      <alignment/>
    </xf>
    <xf numFmtId="0" fontId="0" fillId="0" borderId="0" xfId="0" applyFont="1" applyAlignment="1">
      <alignment horizontal="right"/>
    </xf>
    <xf numFmtId="0" fontId="7" fillId="0" borderId="0" xfId="0" applyFont="1" applyFill="1" applyAlignment="1">
      <alignment horizontal="center"/>
    </xf>
    <xf numFmtId="0" fontId="0" fillId="0" borderId="0" xfId="0" applyFont="1" applyAlignment="1">
      <alignment horizontal="center"/>
    </xf>
    <xf numFmtId="0" fontId="1" fillId="0" borderId="0" xfId="0" applyFont="1" applyFill="1" applyAlignment="1">
      <alignment horizontal="right"/>
    </xf>
    <xf numFmtId="0" fontId="0" fillId="0" borderId="0" xfId="0" applyFont="1" applyFill="1" applyAlignment="1">
      <alignment horizontal="left" wrapText="1"/>
    </xf>
    <xf numFmtId="168" fontId="0" fillId="0" borderId="0" xfId="72"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5"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1"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20" xfId="0" applyBorder="1" applyAlignment="1">
      <alignment/>
    </xf>
    <xf numFmtId="0" fontId="22" fillId="0" borderId="0" xfId="0" applyFont="1" applyAlignment="1">
      <alignment horizontal="center"/>
    </xf>
    <xf numFmtId="0" fontId="5" fillId="0" borderId="0" xfId="0" applyFont="1" applyAlignment="1">
      <alignment/>
    </xf>
    <xf numFmtId="0" fontId="0" fillId="0" borderId="0" xfId="64">
      <alignment/>
      <protection/>
    </xf>
    <xf numFmtId="0" fontId="0" fillId="0" borderId="0" xfId="64" applyAlignment="1">
      <alignment horizontal="center"/>
      <protection/>
    </xf>
    <xf numFmtId="0" fontId="0" fillId="0" borderId="0" xfId="64" applyFill="1" applyBorder="1">
      <alignment/>
      <protection/>
    </xf>
    <xf numFmtId="0" fontId="6" fillId="0" borderId="17" xfId="0" applyFont="1" applyFill="1" applyBorder="1" applyAlignment="1">
      <alignment/>
    </xf>
    <xf numFmtId="0" fontId="0" fillId="0" borderId="0" xfId="0" applyFont="1" applyFill="1" applyAlignment="1">
      <alignment vertical="top" wrapText="1"/>
    </xf>
    <xf numFmtId="0" fontId="6" fillId="0" borderId="0" xfId="69" applyNumberFormat="1" applyFont="1" applyFill="1" applyAlignment="1" applyProtection="1">
      <alignment/>
      <protection locked="0"/>
    </xf>
    <xf numFmtId="170" fontId="6" fillId="0" borderId="0" xfId="69" applyFont="1" applyFill="1" applyAlignment="1" applyProtection="1">
      <alignment/>
      <protection locked="0"/>
    </xf>
    <xf numFmtId="0" fontId="12" fillId="0" borderId="0" xfId="0" applyFont="1" applyFill="1" applyBorder="1" applyAlignment="1">
      <alignment/>
    </xf>
    <xf numFmtId="0" fontId="1" fillId="0" borderId="0" xfId="64" applyFont="1">
      <alignment/>
      <protection/>
    </xf>
    <xf numFmtId="0" fontId="1" fillId="0" borderId="0" xfId="64" applyFont="1" applyAlignment="1" quotePrefix="1">
      <alignment horizontal="center"/>
      <protection/>
    </xf>
    <xf numFmtId="0" fontId="0" fillId="0" borderId="0" xfId="64" applyFont="1">
      <alignment/>
      <protection/>
    </xf>
    <xf numFmtId="0" fontId="1" fillId="0" borderId="0" xfId="64" applyFont="1" applyAlignment="1">
      <alignment horizontal="center"/>
      <protection/>
    </xf>
    <xf numFmtId="0" fontId="0" fillId="0" borderId="14" xfId="64" applyBorder="1">
      <alignment/>
      <protection/>
    </xf>
    <xf numFmtId="0" fontId="1" fillId="0" borderId="14" xfId="64" applyFont="1" applyBorder="1" applyAlignment="1" quotePrefix="1">
      <alignment horizontal="center"/>
      <protection/>
    </xf>
    <xf numFmtId="10" fontId="0" fillId="0" borderId="0" xfId="73" applyNumberFormat="1" applyFont="1" applyAlignment="1">
      <alignment horizontal="center"/>
    </xf>
    <xf numFmtId="0" fontId="29" fillId="0" borderId="0" xfId="64" applyFont="1" applyAlignment="1">
      <alignment horizontal="center"/>
      <protection/>
    </xf>
    <xf numFmtId="0" fontId="18" fillId="0" borderId="20" xfId="64" applyFont="1" applyBorder="1" applyAlignment="1">
      <alignment horizontal="center"/>
      <protection/>
    </xf>
    <xf numFmtId="0" fontId="0" fillId="0" borderId="20" xfId="64" applyBorder="1" applyAlignment="1">
      <alignment horizontal="center"/>
      <protection/>
    </xf>
    <xf numFmtId="0" fontId="0" fillId="0" borderId="0" xfId="64" applyBorder="1" applyAlignment="1">
      <alignment horizontal="center" vertical="center" wrapText="1"/>
      <protection/>
    </xf>
    <xf numFmtId="0" fontId="0" fillId="0" borderId="20" xfId="64" applyFont="1" applyBorder="1" applyAlignment="1">
      <alignment horizontal="center" vertical="center" wrapText="1"/>
      <protection/>
    </xf>
    <xf numFmtId="3" fontId="31" fillId="0" borderId="0" xfId="64" applyNumberFormat="1" applyFont="1" applyFill="1" applyAlignment="1">
      <alignment horizontal="center" vertical="center"/>
      <protection/>
    </xf>
    <xf numFmtId="10" fontId="0" fillId="0" borderId="0" xfId="73" applyNumberFormat="1" applyFont="1" applyBorder="1" applyAlignment="1">
      <alignment/>
    </xf>
    <xf numFmtId="10" fontId="0" fillId="0" borderId="20" xfId="73" applyNumberFormat="1" applyFont="1" applyBorder="1" applyAlignment="1">
      <alignment/>
    </xf>
    <xf numFmtId="0" fontId="0" fillId="0" borderId="0" xfId="64" applyAlignment="1">
      <alignment/>
      <protection/>
    </xf>
    <xf numFmtId="0" fontId="1" fillId="0" borderId="0" xfId="64" applyFont="1" applyAlignment="1">
      <alignment/>
      <protection/>
    </xf>
    <xf numFmtId="0" fontId="0" fillId="0" borderId="0" xfId="64" applyFont="1" applyAlignment="1">
      <alignment horizontal="center"/>
      <protection/>
    </xf>
    <xf numFmtId="0" fontId="0" fillId="0" borderId="0" xfId="64" applyFill="1">
      <alignment/>
      <protection/>
    </xf>
    <xf numFmtId="44" fontId="4" fillId="0" borderId="0" xfId="64" applyNumberFormat="1" applyFont="1" applyBorder="1">
      <alignment/>
      <protection/>
    </xf>
    <xf numFmtId="0" fontId="0" fillId="0" borderId="0" xfId="64" applyFont="1" applyBorder="1" applyAlignment="1">
      <alignment horizontal="center"/>
      <protection/>
    </xf>
    <xf numFmtId="0" fontId="0" fillId="0" borderId="21" xfId="64" applyBorder="1" applyAlignment="1">
      <alignment horizontal="center"/>
      <protection/>
    </xf>
    <xf numFmtId="0" fontId="0" fillId="0" borderId="0" xfId="64" applyBorder="1" applyAlignment="1">
      <alignment horizontal="center" wrapText="1"/>
      <protection/>
    </xf>
    <xf numFmtId="0" fontId="0" fillId="0" borderId="0" xfId="64" applyFill="1" applyAlignment="1">
      <alignment horizontal="center"/>
      <protection/>
    </xf>
    <xf numFmtId="0" fontId="33" fillId="0" borderId="0" xfId="64" applyFont="1" applyFill="1" applyAlignment="1">
      <alignment horizontal="center"/>
      <protection/>
    </xf>
    <xf numFmtId="0" fontId="0" fillId="0" borderId="0" xfId="64" applyAlignment="1">
      <alignment vertical="top"/>
      <protection/>
    </xf>
    <xf numFmtId="0" fontId="34" fillId="0" borderId="0" xfId="64" applyFont="1" applyAlignment="1">
      <alignment vertical="top"/>
      <protection/>
    </xf>
    <xf numFmtId="0" fontId="0" fillId="0" borderId="0" xfId="64" applyFill="1" applyAlignment="1">
      <alignment/>
      <protection/>
    </xf>
    <xf numFmtId="0" fontId="0" fillId="0" borderId="0" xfId="64" applyAlignment="1">
      <alignment horizontal="left" vertical="top"/>
      <protection/>
    </xf>
    <xf numFmtId="0" fontId="34" fillId="0" borderId="0" xfId="64" applyFont="1" applyAlignment="1">
      <alignment horizontal="left" vertical="top"/>
      <protection/>
    </xf>
    <xf numFmtId="10" fontId="0" fillId="0" borderId="0" xfId="73" applyNumberFormat="1" applyFont="1" applyBorder="1" applyAlignment="1">
      <alignment horizontal="center"/>
    </xf>
    <xf numFmtId="10" fontId="0" fillId="0" borderId="0" xfId="73" applyNumberFormat="1" applyFont="1" applyFill="1" applyBorder="1" applyAlignment="1">
      <alignment horizontal="center"/>
    </xf>
    <xf numFmtId="0" fontId="0" fillId="0" borderId="0" xfId="64" applyFill="1" applyBorder="1" applyAlignment="1">
      <alignment/>
      <protection/>
    </xf>
    <xf numFmtId="164" fontId="0" fillId="0" borderId="0" xfId="64" applyNumberFormat="1" applyFill="1" applyAlignment="1">
      <alignment/>
      <protection/>
    </xf>
    <xf numFmtId="164" fontId="0" fillId="0" borderId="0" xfId="64"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164" fontId="0" fillId="0" borderId="0" xfId="64"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0" fillId="0" borderId="0" xfId="64" applyBorder="1">
      <alignment/>
      <protection/>
    </xf>
    <xf numFmtId="0" fontId="0" fillId="0" borderId="0" xfId="64" applyBorder="1" applyAlignment="1">
      <alignment horizontal="center"/>
      <protection/>
    </xf>
    <xf numFmtId="0" fontId="0" fillId="0" borderId="22" xfId="64" applyBorder="1">
      <alignment/>
      <protection/>
    </xf>
    <xf numFmtId="0" fontId="18" fillId="0" borderId="14" xfId="64" applyFont="1" applyBorder="1">
      <alignment/>
      <protection/>
    </xf>
    <xf numFmtId="0" fontId="18" fillId="0" borderId="14" xfId="64" applyFont="1" applyBorder="1" applyAlignment="1">
      <alignment horizontal="center"/>
      <protection/>
    </xf>
    <xf numFmtId="0" fontId="18" fillId="0" borderId="14" xfId="64" applyFont="1" applyBorder="1" applyAlignment="1">
      <alignment horizontal="left"/>
      <protection/>
    </xf>
    <xf numFmtId="0" fontId="18" fillId="0" borderId="23" xfId="64" applyFont="1" applyBorder="1" applyAlignment="1">
      <alignment horizontal="left"/>
      <protection/>
    </xf>
    <xf numFmtId="0" fontId="0" fillId="0" borderId="24" xfId="64" applyBorder="1">
      <alignment/>
      <protection/>
    </xf>
    <xf numFmtId="0" fontId="18" fillId="0" borderId="0" xfId="64" applyFont="1" applyBorder="1">
      <alignment/>
      <protection/>
    </xf>
    <xf numFmtId="0" fontId="18" fillId="0" borderId="0" xfId="64" applyFont="1" applyBorder="1" applyAlignment="1">
      <alignment horizontal="center"/>
      <protection/>
    </xf>
    <xf numFmtId="0" fontId="18" fillId="0" borderId="24" xfId="64" applyFont="1" applyBorder="1">
      <alignment/>
      <protection/>
    </xf>
    <xf numFmtId="0" fontId="18" fillId="0" borderId="25" xfId="64" applyFont="1" applyBorder="1" applyAlignment="1">
      <alignment horizontal="center"/>
      <protection/>
    </xf>
    <xf numFmtId="0" fontId="18" fillId="0" borderId="0" xfId="64" applyFont="1" applyBorder="1" applyAlignment="1">
      <alignment horizontal="left"/>
      <protection/>
    </xf>
    <xf numFmtId="0" fontId="18" fillId="0" borderId="25" xfId="64" applyFont="1" applyBorder="1" applyAlignment="1">
      <alignment horizontal="left"/>
      <protection/>
    </xf>
    <xf numFmtId="0" fontId="0" fillId="0" borderId="26" xfId="64" applyBorder="1">
      <alignment/>
      <protection/>
    </xf>
    <xf numFmtId="0" fontId="18" fillId="0" borderId="12" xfId="64" applyFont="1" applyBorder="1">
      <alignment/>
      <protection/>
    </xf>
    <xf numFmtId="0" fontId="18" fillId="0" borderId="12" xfId="64" applyFont="1" applyBorder="1" applyAlignment="1">
      <alignment horizontal="center"/>
      <protection/>
    </xf>
    <xf numFmtId="0" fontId="18" fillId="0" borderId="12" xfId="64" applyFont="1" applyBorder="1" applyAlignment="1">
      <alignment horizontal="left"/>
      <protection/>
    </xf>
    <xf numFmtId="0" fontId="18" fillId="0" borderId="26" xfId="64" applyFont="1" applyBorder="1">
      <alignment/>
      <protection/>
    </xf>
    <xf numFmtId="0" fontId="18" fillId="0" borderId="27" xfId="64" applyFont="1" applyBorder="1" applyAlignment="1">
      <alignment horizontal="left"/>
      <protection/>
    </xf>
    <xf numFmtId="0" fontId="0" fillId="0" borderId="20" xfId="64" applyFill="1" applyBorder="1" applyAlignment="1">
      <alignment horizontal="center"/>
      <protection/>
    </xf>
    <xf numFmtId="0" fontId="21" fillId="0" borderId="0" xfId="64" applyFont="1">
      <alignment/>
      <protection/>
    </xf>
    <xf numFmtId="0" fontId="34" fillId="0" borderId="0" xfId="64" applyFont="1">
      <alignment/>
      <protection/>
    </xf>
    <xf numFmtId="0" fontId="0" fillId="0" borderId="0" xfId="64" applyAlignment="1" quotePrefix="1">
      <alignment horizontal="center"/>
      <protection/>
    </xf>
    <xf numFmtId="167" fontId="0" fillId="0" borderId="0" xfId="64" applyNumberFormat="1" applyBorder="1">
      <alignment/>
      <protection/>
    </xf>
    <xf numFmtId="167" fontId="0" fillId="0" borderId="20" xfId="64" applyNumberFormat="1" applyBorder="1">
      <alignment/>
      <protection/>
    </xf>
    <xf numFmtId="0" fontId="0" fillId="0" borderId="0" xfId="64" applyBorder="1" applyAlignment="1">
      <alignment horizontal="center" vertical="top" wrapText="1"/>
      <protection/>
    </xf>
    <xf numFmtId="14" fontId="0" fillId="0" borderId="0" xfId="64" applyNumberFormat="1" applyFill="1" applyBorder="1" applyAlignment="1">
      <alignment horizontal="center" vertical="center" wrapText="1"/>
      <protection/>
    </xf>
    <xf numFmtId="0" fontId="29" fillId="0" borderId="0" xfId="64" applyFont="1" applyBorder="1" applyAlignment="1">
      <alignment horizontal="center" vertical="top" wrapText="1"/>
      <protection/>
    </xf>
    <xf numFmtId="0" fontId="29" fillId="0" borderId="0" xfId="64" applyFont="1" applyBorder="1" applyAlignment="1">
      <alignment horizontal="center" vertical="center" wrapText="1"/>
      <protection/>
    </xf>
    <xf numFmtId="14" fontId="29" fillId="0" borderId="0" xfId="64" applyNumberFormat="1" applyFont="1" applyFill="1" applyBorder="1" applyAlignment="1">
      <alignment horizontal="center" vertical="center" wrapText="1"/>
      <protection/>
    </xf>
    <xf numFmtId="0" fontId="30" fillId="0" borderId="0" xfId="64" applyFont="1" applyBorder="1" applyAlignment="1">
      <alignment horizontal="center" vertical="top"/>
      <protection/>
    </xf>
    <xf numFmtId="0" fontId="37" fillId="0" borderId="0" xfId="67" applyFont="1" applyFill="1" applyAlignment="1">
      <alignment horizontal="center" vertical="top"/>
      <protection/>
    </xf>
    <xf numFmtId="164" fontId="37" fillId="0" borderId="0" xfId="67" applyNumberFormat="1" applyFont="1" applyFill="1" applyAlignment="1">
      <alignment horizontal="center"/>
      <protection/>
    </xf>
    <xf numFmtId="0" fontId="37" fillId="0" borderId="0" xfId="67" applyFont="1" applyAlignment="1">
      <alignment horizontal="left" vertical="top"/>
      <protection/>
    </xf>
    <xf numFmtId="0" fontId="37" fillId="0" borderId="0" xfId="67" applyFont="1" applyAlignment="1">
      <alignment vertical="top"/>
      <protection/>
    </xf>
    <xf numFmtId="0" fontId="38" fillId="0" borderId="0" xfId="67" applyFont="1" applyAlignment="1">
      <alignment vertical="top"/>
      <protection/>
    </xf>
    <xf numFmtId="0" fontId="38" fillId="0" borderId="0" xfId="67" applyFont="1" applyFill="1" applyAlignment="1">
      <alignment horizontal="center" vertical="top"/>
      <protection/>
    </xf>
    <xf numFmtId="0" fontId="37" fillId="0" borderId="0" xfId="67" applyFont="1" applyFill="1" applyAlignment="1">
      <alignment horizontal="left" vertical="top"/>
      <protection/>
    </xf>
    <xf numFmtId="0" fontId="37" fillId="0" borderId="0" xfId="67" applyFont="1" applyFill="1" applyAlignment="1">
      <alignment vertical="top"/>
      <protection/>
    </xf>
    <xf numFmtId="0" fontId="40" fillId="0" borderId="0" xfId="67" applyFont="1" applyFill="1" applyAlignment="1">
      <alignment horizontal="center" vertical="top"/>
      <protection/>
    </xf>
    <xf numFmtId="0" fontId="40" fillId="0" borderId="0" xfId="67" applyFont="1" applyFill="1" applyAlignment="1">
      <alignment vertical="top"/>
      <protection/>
    </xf>
    <xf numFmtId="0" fontId="37" fillId="0" borderId="0" xfId="67" applyFont="1" applyFill="1" applyAlignment="1">
      <alignment horizontal="center"/>
      <protection/>
    </xf>
    <xf numFmtId="164" fontId="37" fillId="0" borderId="0" xfId="67" applyNumberFormat="1" applyFont="1" applyFill="1">
      <alignment/>
      <protection/>
    </xf>
    <xf numFmtId="0" fontId="37" fillId="0" borderId="0" xfId="67" applyFont="1" applyFill="1" applyBorder="1" applyAlignment="1">
      <alignment vertical="top"/>
      <protection/>
    </xf>
    <xf numFmtId="0" fontId="39" fillId="0" borderId="0" xfId="67" applyFont="1" applyFill="1" applyBorder="1" applyAlignment="1">
      <alignment vertical="top"/>
      <protection/>
    </xf>
    <xf numFmtId="0" fontId="39" fillId="0" borderId="0" xfId="67" applyNumberFormat="1" applyFont="1" applyFill="1" applyBorder="1" applyAlignment="1">
      <alignment vertical="top"/>
      <protection/>
    </xf>
    <xf numFmtId="173" fontId="40" fillId="0" borderId="0" xfId="67" applyNumberFormat="1" applyFont="1" applyFill="1" applyAlignment="1">
      <alignment vertical="top"/>
      <protection/>
    </xf>
    <xf numFmtId="164" fontId="37" fillId="0" borderId="0" xfId="67" applyNumberFormat="1" applyFont="1" applyFill="1" applyBorder="1">
      <alignment/>
      <protection/>
    </xf>
    <xf numFmtId="37" fontId="37" fillId="0" borderId="0" xfId="67" applyNumberFormat="1" applyFont="1" applyFill="1" applyAlignment="1">
      <alignment vertical="top"/>
      <protection/>
    </xf>
    <xf numFmtId="0" fontId="37" fillId="0" borderId="0" xfId="67" applyFont="1" applyFill="1" applyAlignment="1">
      <alignment vertical="top" wrapText="1"/>
      <protection/>
    </xf>
    <xf numFmtId="0" fontId="39" fillId="0" borderId="0" xfId="67" applyFont="1" applyFill="1" applyBorder="1" applyAlignment="1">
      <alignment vertical="center" wrapText="1"/>
      <protection/>
    </xf>
    <xf numFmtId="0" fontId="0" fillId="0" borderId="0" xfId="0" applyAlignment="1">
      <alignment horizontal="center" vertical="center"/>
    </xf>
    <xf numFmtId="0" fontId="12" fillId="0" borderId="0" xfId="0" applyFont="1" applyFill="1" applyAlignment="1">
      <alignment/>
    </xf>
    <xf numFmtId="0" fontId="12" fillId="0" borderId="0" xfId="0" applyFont="1" applyFill="1" applyAlignment="1">
      <alignment/>
    </xf>
    <xf numFmtId="3" fontId="31" fillId="0" borderId="0" xfId="0" applyNumberFormat="1" applyFont="1" applyFill="1" applyAlignment="1">
      <alignment horizontal="center" vertical="center"/>
    </xf>
    <xf numFmtId="0" fontId="1"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8" fillId="0" borderId="0" xfId="0" applyFont="1" applyBorder="1" applyAlignment="1">
      <alignment horizontal="center" vertical="center"/>
    </xf>
    <xf numFmtId="0" fontId="29" fillId="0" borderId="0" xfId="0" applyFont="1" applyAlignment="1">
      <alignment horizontal="center"/>
    </xf>
    <xf numFmtId="0" fontId="1" fillId="0" borderId="0" xfId="0" applyFont="1" applyAlignment="1" quotePrefix="1">
      <alignment horizontal="center"/>
    </xf>
    <xf numFmtId="3" fontId="18" fillId="0" borderId="0" xfId="49" applyNumberFormat="1" applyFont="1" applyFill="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1" fillId="0" borderId="0" xfId="0" applyFont="1" applyFill="1" applyBorder="1" applyAlignment="1">
      <alignment horizontal="center"/>
    </xf>
    <xf numFmtId="0" fontId="6" fillId="0" borderId="28" xfId="0" applyFont="1" applyBorder="1" applyAlignment="1">
      <alignment/>
    </xf>
    <xf numFmtId="164" fontId="0" fillId="0" borderId="0" xfId="42" applyNumberFormat="1" applyFont="1" applyFill="1" applyAlignment="1">
      <alignment wrapText="1"/>
    </xf>
    <xf numFmtId="0" fontId="0" fillId="0" borderId="0" xfId="64" applyFont="1" applyFill="1" applyAlignment="1">
      <alignment/>
      <protection/>
    </xf>
    <xf numFmtId="0" fontId="6" fillId="0" borderId="13" xfId="0" applyFont="1" applyFill="1" applyBorder="1" applyAlignment="1">
      <alignment/>
    </xf>
    <xf numFmtId="0" fontId="6" fillId="0" borderId="0" xfId="0" applyNumberFormat="1" applyFont="1" applyFill="1" applyAlignment="1">
      <alignment/>
    </xf>
    <xf numFmtId="164" fontId="0" fillId="0" borderId="20" xfId="0" applyNumberFormat="1" applyBorder="1" applyAlignment="1">
      <alignment/>
    </xf>
    <xf numFmtId="0" fontId="0" fillId="0" borderId="20" xfId="0" applyNumberFormat="1" applyBorder="1" applyAlignment="1">
      <alignment/>
    </xf>
    <xf numFmtId="0" fontId="22" fillId="0" borderId="0" xfId="0" applyFont="1" applyBorder="1" applyAlignment="1">
      <alignment horizontal="center" vertical="center"/>
    </xf>
    <xf numFmtId="0" fontId="0" fillId="0" borderId="0" xfId="0" applyFill="1" applyAlignment="1">
      <alignment horizontal="center" vertical="top" wrapText="1"/>
    </xf>
    <xf numFmtId="0" fontId="4" fillId="0" borderId="0" xfId="0" applyFont="1" applyFill="1" applyAlignment="1">
      <alignment/>
    </xf>
    <xf numFmtId="3" fontId="12" fillId="0" borderId="0" xfId="0" applyNumberFormat="1" applyFont="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22" fillId="0" borderId="0" xfId="0" applyFont="1" applyFill="1" applyAlignment="1">
      <alignment horizontal="center"/>
    </xf>
    <xf numFmtId="0" fontId="25" fillId="0" borderId="0" xfId="0" applyFont="1" applyAlignment="1">
      <alignment horizontal="center" vertical="center"/>
    </xf>
    <xf numFmtId="37" fontId="26" fillId="0" borderId="0" xfId="0" applyNumberFormat="1" applyFont="1" applyFill="1" applyBorder="1" applyAlignment="1">
      <alignment horizontal="left"/>
    </xf>
    <xf numFmtId="37" fontId="9"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NumberFormat="1" applyFont="1" applyFill="1" applyBorder="1" applyAlignment="1">
      <alignment horizontal="center"/>
    </xf>
    <xf numFmtId="0" fontId="12" fillId="0" borderId="0" xfId="0" applyNumberFormat="1" applyFont="1" applyFill="1" applyAlignment="1">
      <alignment/>
    </xf>
    <xf numFmtId="0" fontId="12" fillId="0" borderId="0" xfId="0" applyFont="1" applyFill="1" applyBorder="1" applyAlignment="1">
      <alignment/>
    </xf>
    <xf numFmtId="0" fontId="9" fillId="0" borderId="0" xfId="0" applyFont="1" applyFill="1" applyBorder="1" applyAlignment="1">
      <alignment horizontal="center"/>
    </xf>
    <xf numFmtId="37" fontId="12" fillId="0" borderId="0" xfId="0" applyNumberFormat="1" applyFont="1" applyFill="1" applyBorder="1" applyAlignment="1">
      <alignment horizontal="left"/>
    </xf>
    <xf numFmtId="0" fontId="12" fillId="0" borderId="0" xfId="69" applyNumberFormat="1" applyFont="1" applyFill="1" applyAlignment="1" applyProtection="1">
      <alignment/>
      <protection locked="0"/>
    </xf>
    <xf numFmtId="0" fontId="12" fillId="0" borderId="0" xfId="0" applyFont="1" applyFill="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203" fontId="0" fillId="0" borderId="0" xfId="64" applyNumberFormat="1" applyAlignment="1">
      <alignment horizontal="center"/>
      <protection/>
    </xf>
    <xf numFmtId="203" fontId="0" fillId="0" borderId="0" xfId="64" applyNumberFormat="1">
      <alignment/>
      <protection/>
    </xf>
    <xf numFmtId="0" fontId="18" fillId="0" borderId="0" xfId="64" applyFont="1" applyFill="1" applyBorder="1">
      <alignment/>
      <protection/>
    </xf>
    <xf numFmtId="0" fontId="18" fillId="0" borderId="24" xfId="64" applyFont="1" applyFill="1" applyBorder="1">
      <alignment/>
      <protection/>
    </xf>
    <xf numFmtId="0" fontId="18" fillId="0" borderId="14" xfId="64" applyFont="1" applyFill="1" applyBorder="1">
      <alignment/>
      <protection/>
    </xf>
    <xf numFmtId="0" fontId="18" fillId="0" borderId="22" xfId="64" applyFont="1" applyFill="1" applyBorder="1">
      <alignment/>
      <protection/>
    </xf>
    <xf numFmtId="0" fontId="0" fillId="0" borderId="0" xfId="0" applyFont="1" applyFill="1" applyBorder="1" applyAlignment="1">
      <alignment/>
    </xf>
    <xf numFmtId="3" fontId="6" fillId="0" borderId="0" xfId="0" applyNumberFormat="1" applyFont="1" applyFill="1" applyBorder="1" applyAlignment="1">
      <alignment horizontal="left"/>
    </xf>
    <xf numFmtId="0" fontId="30" fillId="0" borderId="0" xfId="64" applyFont="1" applyFill="1" applyAlignment="1">
      <alignment/>
      <protection/>
    </xf>
    <xf numFmtId="14" fontId="0" fillId="0" borderId="0" xfId="0" applyNumberFormat="1" applyFill="1" applyAlignment="1">
      <alignment horizontal="center"/>
    </xf>
    <xf numFmtId="14" fontId="0" fillId="0" borderId="0" xfId="64" applyNumberFormat="1" applyFill="1" applyAlignment="1">
      <alignment horizontal="center"/>
      <protection/>
    </xf>
    <xf numFmtId="0" fontId="1" fillId="0" borderId="33" xfId="0" applyFont="1" applyFill="1" applyBorder="1" applyAlignment="1">
      <alignment horizontal="center"/>
    </xf>
    <xf numFmtId="0" fontId="1" fillId="0" borderId="34" xfId="0" applyFont="1" applyFill="1" applyBorder="1" applyAlignment="1">
      <alignment horizontal="center"/>
    </xf>
    <xf numFmtId="14" fontId="0" fillId="0" borderId="0" xfId="0" applyNumberFormat="1" applyFill="1" applyAlignment="1" applyProtection="1">
      <alignment horizontal="center"/>
      <protection locked="0"/>
    </xf>
    <xf numFmtId="0" fontId="0" fillId="0" borderId="0" xfId="64" applyFont="1" applyFill="1" applyAlignment="1">
      <alignment vertical="top"/>
      <protection/>
    </xf>
    <xf numFmtId="164" fontId="0" fillId="0" borderId="0" xfId="42" applyNumberFormat="1" applyFont="1" applyFill="1" applyAlignment="1">
      <alignment/>
    </xf>
    <xf numFmtId="0" fontId="0" fillId="0" borderId="0" xfId="0" applyFill="1" applyAlignment="1">
      <alignment horizontal="left" vertical="top"/>
    </xf>
    <xf numFmtId="164" fontId="6" fillId="0" borderId="0" xfId="42" applyNumberFormat="1" applyFont="1" applyFill="1" applyBorder="1" applyAlignment="1">
      <alignment/>
    </xf>
    <xf numFmtId="164" fontId="6" fillId="0" borderId="14" xfId="42" applyNumberFormat="1" applyFont="1" applyFill="1" applyBorder="1" applyAlignment="1">
      <alignment/>
    </xf>
    <xf numFmtId="0" fontId="0" fillId="0" borderId="14" xfId="0" applyFont="1" applyFill="1" applyBorder="1" applyAlignment="1">
      <alignment horizontal="right" wrapText="1"/>
    </xf>
    <xf numFmtId="0" fontId="0" fillId="0" borderId="14" xfId="0" applyFont="1" applyFill="1" applyBorder="1" applyAlignment="1">
      <alignment horizontal="right"/>
    </xf>
    <xf numFmtId="37" fontId="0" fillId="0" borderId="14" xfId="0" applyNumberFormat="1" applyFont="1" applyFill="1" applyBorder="1" applyAlignment="1">
      <alignment horizontal="right" wrapText="1"/>
    </xf>
    <xf numFmtId="41" fontId="0" fillId="0" borderId="14" xfId="0" applyNumberFormat="1" applyFont="1" applyFill="1" applyBorder="1" applyAlignment="1">
      <alignment horizontal="right"/>
    </xf>
    <xf numFmtId="3" fontId="6" fillId="0" borderId="17" xfId="0" applyNumberFormat="1" applyFont="1" applyFill="1" applyBorder="1" applyAlignment="1">
      <alignment horizontal="center"/>
    </xf>
    <xf numFmtId="0" fontId="1" fillId="0" borderId="0" xfId="0" applyFont="1" applyFill="1" applyAlignment="1">
      <alignment horizontal="left"/>
    </xf>
    <xf numFmtId="173" fontId="0" fillId="0" borderId="0" xfId="72" applyNumberFormat="1" applyFont="1" applyFill="1" applyAlignment="1">
      <alignment horizontal="center" wrapText="1"/>
    </xf>
    <xf numFmtId="0" fontId="29" fillId="0" borderId="0" xfId="0" applyFont="1" applyAlignment="1">
      <alignment/>
    </xf>
    <xf numFmtId="164" fontId="37" fillId="0" borderId="0" xfId="42" applyNumberFormat="1" applyFont="1" applyFill="1" applyAlignment="1">
      <alignment vertical="top"/>
    </xf>
    <xf numFmtId="164" fontId="37" fillId="0" borderId="0" xfId="42" applyNumberFormat="1" applyFont="1" applyFill="1" applyAlignment="1">
      <alignment vertical="center"/>
    </xf>
    <xf numFmtId="0" fontId="6" fillId="0" borderId="16" xfId="0" applyFont="1" applyFill="1" applyBorder="1" applyAlignment="1">
      <alignment/>
    </xf>
    <xf numFmtId="0" fontId="4" fillId="0" borderId="35" xfId="0" applyFont="1" applyFill="1" applyBorder="1" applyAlignment="1">
      <alignment horizontal="center" wrapText="1"/>
    </xf>
    <xf numFmtId="0" fontId="6" fillId="0" borderId="19" xfId="0" applyNumberFormat="1" applyFont="1" applyFill="1" applyBorder="1" applyAlignment="1">
      <alignment/>
    </xf>
    <xf numFmtId="0" fontId="6"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right" vertical="center" wrapText="1"/>
    </xf>
    <xf numFmtId="0" fontId="6" fillId="0" borderId="9" xfId="0" applyNumberFormat="1" applyFont="1" applyFill="1" applyBorder="1" applyAlignment="1">
      <alignment horizontal="left" vertical="center" wrapText="1"/>
    </xf>
    <xf numFmtId="3" fontId="6" fillId="0" borderId="9" xfId="0" applyNumberFormat="1" applyFont="1" applyFill="1" applyBorder="1" applyAlignment="1">
      <alignment horizontal="center" vertical="center" wrapText="1"/>
    </xf>
    <xf numFmtId="0" fontId="6" fillId="0" borderId="0" xfId="0" applyNumberFormat="1" applyFont="1" applyFill="1" applyBorder="1" applyAlignment="1">
      <alignment vertical="center"/>
    </xf>
    <xf numFmtId="0" fontId="4" fillId="0" borderId="35" xfId="0"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6" fillId="0" borderId="16" xfId="0" applyNumberFormat="1" applyFont="1" applyFill="1" applyBorder="1" applyAlignment="1">
      <alignment horizontal="center" vertical="center"/>
    </xf>
    <xf numFmtId="0" fontId="22" fillId="0" borderId="0" xfId="0" applyFont="1" applyFill="1" applyBorder="1" applyAlignment="1">
      <alignment horizontal="left"/>
    </xf>
    <xf numFmtId="0" fontId="6" fillId="0" borderId="36" xfId="0" applyFont="1" applyFill="1" applyBorder="1" applyAlignment="1">
      <alignment/>
    </xf>
    <xf numFmtId="0" fontId="11" fillId="0" borderId="9" xfId="0" applyNumberFormat="1" applyFont="1" applyFill="1" applyBorder="1" applyAlignment="1">
      <alignment horizontal="center"/>
    </xf>
    <xf numFmtId="0" fontId="4" fillId="0" borderId="18" xfId="0" applyFont="1" applyFill="1" applyBorder="1" applyAlignment="1">
      <alignment horizontal="left" wrapText="1"/>
    </xf>
    <xf numFmtId="0" fontId="37" fillId="0" borderId="0" xfId="67" applyFont="1" applyFill="1" applyAlignment="1">
      <alignment vertical="center" wrapText="1"/>
      <protection/>
    </xf>
    <xf numFmtId="164" fontId="37" fillId="0" borderId="0" xfId="67" applyNumberFormat="1" applyFont="1" applyFill="1" applyAlignment="1">
      <alignment vertical="center" wrapText="1"/>
      <protection/>
    </xf>
    <xf numFmtId="0" fontId="37" fillId="0" borderId="0" xfId="67" applyFont="1" applyFill="1" applyAlignment="1">
      <alignment horizontal="center" vertical="center" wrapText="1"/>
      <protection/>
    </xf>
    <xf numFmtId="0" fontId="0" fillId="0" borderId="0" xfId="44" applyNumberFormat="1" applyFont="1" applyFill="1" applyAlignment="1">
      <alignment/>
    </xf>
    <xf numFmtId="0" fontId="0" fillId="0" borderId="20" xfId="44" applyNumberFormat="1" applyFont="1" applyBorder="1" applyAlignment="1">
      <alignment/>
    </xf>
    <xf numFmtId="0" fontId="0" fillId="0" borderId="20" xfId="0" applyNumberFormat="1" applyFont="1" applyBorder="1" applyAlignment="1">
      <alignment/>
    </xf>
    <xf numFmtId="0" fontId="19" fillId="0" borderId="0" xfId="0" applyFont="1" applyAlignment="1">
      <alignment/>
    </xf>
    <xf numFmtId="38" fontId="37" fillId="0" borderId="0" xfId="67" applyNumberFormat="1" applyFont="1" applyFill="1">
      <alignment/>
      <protection/>
    </xf>
    <xf numFmtId="3" fontId="6" fillId="0" borderId="14" xfId="42" applyNumberFormat="1" applyFont="1" applyFill="1" applyBorder="1" applyAlignment="1">
      <alignment/>
    </xf>
    <xf numFmtId="0" fontId="6" fillId="0" borderId="14" xfId="0" applyNumberFormat="1" applyFont="1" applyFill="1" applyBorder="1" applyAlignment="1">
      <alignment/>
    </xf>
    <xf numFmtId="37" fontId="4" fillId="0" borderId="0" xfId="42" applyNumberFormat="1" applyFont="1" applyFill="1" applyBorder="1" applyAlignment="1">
      <alignment/>
    </xf>
    <xf numFmtId="0" fontId="19" fillId="0" borderId="0" xfId="0" applyFont="1" applyAlignment="1">
      <alignment horizontal="center"/>
    </xf>
    <xf numFmtId="0" fontId="39" fillId="0" borderId="0" xfId="67" applyFont="1" applyFill="1" applyBorder="1" applyAlignment="1" applyProtection="1">
      <alignment vertical="top"/>
      <protection locked="0"/>
    </xf>
    <xf numFmtId="164" fontId="37" fillId="0" borderId="0" xfId="67" applyNumberFormat="1" applyFont="1" applyFill="1" applyProtection="1">
      <alignment/>
      <protection locked="0"/>
    </xf>
    <xf numFmtId="164" fontId="37" fillId="0" borderId="0" xfId="67" applyNumberFormat="1" applyFont="1" applyFill="1" applyBorder="1" applyProtection="1">
      <alignment/>
      <protection locked="0"/>
    </xf>
    <xf numFmtId="0" fontId="37" fillId="0" borderId="0" xfId="67" applyFont="1" applyFill="1" applyAlignment="1" applyProtection="1">
      <alignment vertical="top"/>
      <protection locked="0"/>
    </xf>
    <xf numFmtId="37" fontId="37" fillId="0" borderId="0" xfId="67" applyNumberFormat="1" applyFont="1" applyFill="1" applyAlignment="1" applyProtection="1">
      <alignment vertical="top"/>
      <protection locked="0"/>
    </xf>
    <xf numFmtId="37" fontId="37" fillId="0" borderId="0" xfId="67" applyNumberFormat="1" applyFont="1" applyFill="1" applyAlignment="1" applyProtection="1">
      <alignment horizontal="center" vertical="top"/>
      <protection locked="0"/>
    </xf>
    <xf numFmtId="37" fontId="37" fillId="0" borderId="0" xfId="67" applyNumberFormat="1" applyFont="1" applyFill="1" applyBorder="1" applyAlignment="1" applyProtection="1">
      <alignment vertical="top"/>
      <protection locked="0"/>
    </xf>
    <xf numFmtId="0" fontId="41" fillId="0" borderId="0" xfId="67" applyFont="1" applyFill="1" applyAlignment="1">
      <alignment vertical="top"/>
      <protection/>
    </xf>
    <xf numFmtId="0" fontId="44" fillId="0" borderId="0" xfId="67" applyFont="1" applyFill="1" applyAlignment="1">
      <alignment horizontal="center" vertical="top"/>
      <protection/>
    </xf>
    <xf numFmtId="0" fontId="45" fillId="0" borderId="0" xfId="67" applyFont="1" applyFill="1" applyAlignment="1">
      <alignment horizontal="center" vertical="top"/>
      <protection/>
    </xf>
    <xf numFmtId="3" fontId="6" fillId="0" borderId="37" xfId="0" applyNumberFormat="1" applyFont="1" applyFill="1" applyBorder="1" applyAlignment="1">
      <alignment horizontal="center"/>
    </xf>
    <xf numFmtId="0" fontId="30" fillId="0" borderId="20" xfId="64" applyFont="1" applyBorder="1" applyAlignment="1">
      <alignment horizontal="center" vertical="center" wrapText="1"/>
      <protection/>
    </xf>
    <xf numFmtId="0" fontId="30" fillId="0" borderId="20" xfId="64" applyFont="1" applyBorder="1" applyAlignment="1">
      <alignment horizontal="center"/>
      <protection/>
    </xf>
    <xf numFmtId="0" fontId="6" fillId="0" borderId="0" xfId="0" applyFont="1" applyBorder="1" applyAlignment="1">
      <alignment horizontal="left" vertical="center"/>
    </xf>
    <xf numFmtId="0" fontId="6" fillId="0" borderId="20"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left"/>
    </xf>
    <xf numFmtId="0" fontId="6" fillId="0" borderId="21" xfId="0" applyFont="1" applyBorder="1" applyAlignment="1">
      <alignment horizontal="left" vertical="center"/>
    </xf>
    <xf numFmtId="0" fontId="6" fillId="0" borderId="40" xfId="0" applyFont="1" applyBorder="1" applyAlignment="1">
      <alignment horizontal="left"/>
    </xf>
    <xf numFmtId="0" fontId="6" fillId="0" borderId="14" xfId="0" applyFont="1" applyBorder="1" applyAlignment="1">
      <alignment horizontal="left" vertical="center"/>
    </xf>
    <xf numFmtId="0" fontId="4" fillId="0" borderId="29" xfId="0" applyFont="1" applyBorder="1" applyAlignment="1">
      <alignment horizontal="center"/>
    </xf>
    <xf numFmtId="0" fontId="4" fillId="0" borderId="34" xfId="0" applyFont="1" applyFill="1" applyBorder="1" applyAlignment="1" applyProtection="1">
      <alignment horizontal="center"/>
      <protection locked="0"/>
    </xf>
    <xf numFmtId="0" fontId="4" fillId="0" borderId="34" xfId="0" applyFont="1" applyBorder="1" applyAlignment="1">
      <alignment horizontal="center"/>
    </xf>
    <xf numFmtId="0" fontId="4" fillId="0" borderId="3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6" fillId="0" borderId="38" xfId="0" applyFont="1" applyBorder="1" applyAlignment="1">
      <alignment horizontal="center" vertical="center"/>
    </xf>
    <xf numFmtId="0" fontId="6" fillId="0" borderId="14" xfId="0" applyFont="1" applyBorder="1" applyAlignment="1">
      <alignment horizontal="left" vertical="center" wrapText="1"/>
    </xf>
    <xf numFmtId="0" fontId="6" fillId="0" borderId="40" xfId="0" applyFont="1" applyBorder="1" applyAlignment="1">
      <alignment horizontal="left" vertical="top"/>
    </xf>
    <xf numFmtId="0" fontId="6" fillId="0" borderId="20" xfId="0" applyFont="1" applyBorder="1" applyAlignment="1">
      <alignment vertical="center"/>
    </xf>
    <xf numFmtId="0" fontId="6" fillId="0" borderId="20" xfId="0" applyFont="1" applyBorder="1" applyAlignment="1">
      <alignment horizontal="left" vertical="center" wrapText="1"/>
    </xf>
    <xf numFmtId="0" fontId="6" fillId="0" borderId="39" xfId="0" applyFont="1" applyBorder="1" applyAlignment="1">
      <alignment horizontal="left" vertical="center" wrapText="1"/>
    </xf>
    <xf numFmtId="0" fontId="6" fillId="0" borderId="20" xfId="0" applyFont="1" applyFill="1" applyBorder="1" applyAlignment="1">
      <alignment vertical="center"/>
    </xf>
    <xf numFmtId="0" fontId="6" fillId="0" borderId="20" xfId="0" applyFont="1" applyFill="1" applyBorder="1" applyAlignment="1">
      <alignment horizontal="left" vertical="center" wrapText="1"/>
    </xf>
    <xf numFmtId="0" fontId="6" fillId="0" borderId="45" xfId="0" applyFont="1" applyFill="1" applyBorder="1" applyAlignment="1">
      <alignment vertical="center"/>
    </xf>
    <xf numFmtId="0" fontId="4" fillId="0" borderId="46" xfId="0" applyFont="1" applyBorder="1" applyAlignment="1">
      <alignment horizontal="center"/>
    </xf>
    <xf numFmtId="0" fontId="1" fillId="0" borderId="0" xfId="0" applyFont="1" applyFill="1" applyAlignment="1">
      <alignment vertical="top" wrapText="1"/>
    </xf>
    <xf numFmtId="0" fontId="1" fillId="0" borderId="0" xfId="0" applyFont="1" applyFill="1" applyAlignment="1">
      <alignment horizontal="left" vertical="top" wrapText="1"/>
    </xf>
    <xf numFmtId="0" fontId="6" fillId="0" borderId="47" xfId="0" applyFont="1" applyBorder="1" applyAlignment="1">
      <alignment horizontal="center"/>
    </xf>
    <xf numFmtId="0" fontId="6" fillId="0" borderId="48" xfId="0" applyFont="1" applyBorder="1" applyAlignment="1">
      <alignment horizontal="left"/>
    </xf>
    <xf numFmtId="0" fontId="6" fillId="0" borderId="49" xfId="0" applyFont="1" applyBorder="1" applyAlignment="1">
      <alignment horizontal="center"/>
    </xf>
    <xf numFmtId="0" fontId="6" fillId="0" borderId="50" xfId="0" applyFont="1" applyBorder="1" applyAlignment="1">
      <alignment horizontal="left"/>
    </xf>
    <xf numFmtId="3" fontId="0" fillId="0" borderId="0" xfId="42" applyNumberFormat="1" applyFill="1" applyAlignment="1">
      <alignment/>
    </xf>
    <xf numFmtId="0" fontId="6" fillId="0" borderId="0" xfId="0" applyFont="1" applyFill="1" applyBorder="1" applyAlignment="1">
      <alignment horizontal="center" vertical="center" wrapText="1"/>
    </xf>
    <xf numFmtId="0" fontId="6" fillId="0" borderId="20" xfId="0" applyFont="1" applyFill="1" applyBorder="1" applyAlignment="1">
      <alignment/>
    </xf>
    <xf numFmtId="0" fontId="6" fillId="0" borderId="28" xfId="0" applyFont="1" applyFill="1" applyBorder="1" applyAlignment="1">
      <alignment/>
    </xf>
    <xf numFmtId="0" fontId="6" fillId="0" borderId="45" xfId="0" applyFont="1" applyFill="1" applyBorder="1" applyAlignment="1">
      <alignment/>
    </xf>
    <xf numFmtId="0" fontId="6" fillId="0" borderId="51" xfId="0" applyFont="1" applyFill="1" applyBorder="1" applyAlignment="1">
      <alignment/>
    </xf>
    <xf numFmtId="189" fontId="0" fillId="0" borderId="0" xfId="64" applyNumberFormat="1" applyAlignment="1">
      <alignment horizontal="center"/>
      <protection/>
    </xf>
    <xf numFmtId="0" fontId="51" fillId="0" borderId="14" xfId="0" applyFont="1" applyBorder="1" applyAlignment="1">
      <alignment horizontal="left"/>
    </xf>
    <xf numFmtId="0" fontId="0" fillId="0" borderId="0" xfId="0" applyFont="1" applyAlignment="1">
      <alignment horizontal="center" vertical="center"/>
    </xf>
    <xf numFmtId="0" fontId="4" fillId="0" borderId="17"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3" fontId="6" fillId="0" borderId="0" xfId="0" applyNumberFormat="1" applyFont="1" applyFill="1" applyAlignment="1">
      <alignment horizontal="left"/>
    </xf>
    <xf numFmtId="0" fontId="6" fillId="0" borderId="12" xfId="0" applyNumberFormat="1" applyFont="1" applyFill="1" applyBorder="1" applyAlignment="1">
      <alignment/>
    </xf>
    <xf numFmtId="3" fontId="6" fillId="0" borderId="12" xfId="0" applyNumberFormat="1" applyFont="1" applyFill="1" applyBorder="1" applyAlignment="1">
      <alignment/>
    </xf>
    <xf numFmtId="3" fontId="6" fillId="0" borderId="13" xfId="0" applyNumberFormat="1" applyFont="1" applyFill="1" applyBorder="1" applyAlignment="1">
      <alignment horizontal="center"/>
    </xf>
    <xf numFmtId="3" fontId="6" fillId="0" borderId="13" xfId="0" applyNumberFormat="1" applyFont="1" applyFill="1" applyBorder="1" applyAlignment="1">
      <alignment/>
    </xf>
    <xf numFmtId="3" fontId="6" fillId="0" borderId="0" xfId="0" applyNumberFormat="1" applyFont="1" applyFill="1" applyAlignment="1">
      <alignment horizontal="center"/>
    </xf>
    <xf numFmtId="3" fontId="6" fillId="0" borderId="14" xfId="0" applyNumberFormat="1" applyFont="1" applyFill="1" applyBorder="1" applyAlignment="1">
      <alignment/>
    </xf>
    <xf numFmtId="3" fontId="6" fillId="0" borderId="28" xfId="0" applyNumberFormat="1" applyFont="1" applyFill="1" applyBorder="1" applyAlignment="1">
      <alignment/>
    </xf>
    <xf numFmtId="3" fontId="6" fillId="0" borderId="52" xfId="0" applyNumberFormat="1" applyFont="1" applyFill="1" applyBorder="1" applyAlignment="1">
      <alignment/>
    </xf>
    <xf numFmtId="3" fontId="6" fillId="0" borderId="12" xfId="0" applyNumberFormat="1" applyFont="1" applyFill="1" applyBorder="1" applyAlignment="1">
      <alignment horizontal="center"/>
    </xf>
    <xf numFmtId="4" fontId="6" fillId="0" borderId="0" xfId="0" applyNumberFormat="1" applyFont="1" applyFill="1" applyAlignment="1">
      <alignment horizontal="right"/>
    </xf>
    <xf numFmtId="3" fontId="10" fillId="0" borderId="0" xfId="0" applyNumberFormat="1" applyFont="1" applyFill="1" applyAlignment="1">
      <alignment horizontal="right"/>
    </xf>
    <xf numFmtId="3" fontId="6" fillId="0" borderId="0" xfId="0" applyNumberFormat="1" applyFont="1" applyFill="1" applyAlignment="1">
      <alignment horizontal="right"/>
    </xf>
    <xf numFmtId="37" fontId="6" fillId="0" borderId="0" xfId="0" applyNumberFormat="1" applyFont="1" applyFill="1" applyAlignment="1">
      <alignment/>
    </xf>
    <xf numFmtId="173" fontId="6" fillId="0" borderId="0" xfId="0" applyNumberFormat="1" applyFont="1" applyFill="1" applyAlignment="1">
      <alignment horizontal="right"/>
    </xf>
    <xf numFmtId="3" fontId="6" fillId="0" borderId="14" xfId="0" applyNumberFormat="1" applyFont="1" applyFill="1" applyBorder="1" applyAlignment="1">
      <alignment horizontal="right"/>
    </xf>
    <xf numFmtId="3" fontId="10" fillId="0" borderId="14" xfId="0" applyNumberFormat="1" applyFont="1" applyFill="1" applyBorder="1" applyAlignment="1">
      <alignment horizontal="right"/>
    </xf>
    <xf numFmtId="3" fontId="6" fillId="0" borderId="14" xfId="0" applyNumberFormat="1" applyFont="1" applyFill="1" applyBorder="1" applyAlignment="1">
      <alignment horizontal="center"/>
    </xf>
    <xf numFmtId="10" fontId="6" fillId="0" borderId="0" xfId="0" applyNumberFormat="1" applyFont="1" applyFill="1" applyAlignment="1">
      <alignment/>
    </xf>
    <xf numFmtId="10" fontId="6" fillId="0" borderId="0" xfId="72" applyNumberFormat="1" applyFont="1" applyFill="1" applyAlignment="1">
      <alignment/>
    </xf>
    <xf numFmtId="10" fontId="6" fillId="0" borderId="0" xfId="0" applyNumberFormat="1" applyFont="1" applyFill="1" applyAlignment="1">
      <alignment/>
    </xf>
    <xf numFmtId="0" fontId="6" fillId="0" borderId="0" xfId="0" applyNumberFormat="1" applyFont="1" applyFill="1" applyAlignment="1">
      <alignment/>
    </xf>
    <xf numFmtId="168" fontId="6" fillId="0" borderId="0" xfId="0" applyNumberFormat="1" applyFont="1" applyFill="1" applyAlignment="1">
      <alignment/>
    </xf>
    <xf numFmtId="10" fontId="6" fillId="0" borderId="0" xfId="0" applyNumberFormat="1" applyFont="1" applyFill="1" applyAlignment="1">
      <alignment horizontal="right"/>
    </xf>
    <xf numFmtId="174" fontId="6" fillId="0" borderId="0" xfId="72" applyNumberFormat="1" applyFont="1" applyFill="1" applyBorder="1" applyAlignment="1">
      <alignment/>
    </xf>
    <xf numFmtId="168" fontId="6" fillId="0" borderId="0" xfId="0" applyNumberFormat="1" applyFont="1" applyFill="1" applyAlignment="1">
      <alignment horizontal="left"/>
    </xf>
    <xf numFmtId="10" fontId="4" fillId="0" borderId="0" xfId="0" applyNumberFormat="1" applyFont="1" applyFill="1" applyAlignment="1">
      <alignment horizontal="right"/>
    </xf>
    <xf numFmtId="0" fontId="9" fillId="0" borderId="15" xfId="0" applyFont="1" applyFill="1" applyBorder="1" applyAlignment="1">
      <alignment/>
    </xf>
    <xf numFmtId="0" fontId="9" fillId="0" borderId="0" xfId="0" applyFont="1" applyFill="1" applyBorder="1" applyAlignment="1">
      <alignment/>
    </xf>
    <xf numFmtId="3" fontId="6" fillId="0" borderId="14" xfId="0" applyNumberFormat="1" applyFont="1" applyFill="1" applyBorder="1" applyAlignment="1">
      <alignment/>
    </xf>
    <xf numFmtId="3" fontId="9" fillId="0" borderId="0" xfId="0" applyNumberFormat="1" applyFont="1" applyFill="1" applyBorder="1" applyAlignment="1">
      <alignment horizontal="center"/>
    </xf>
    <xf numFmtId="10" fontId="6" fillId="0" borderId="0" xfId="72" applyNumberFormat="1" applyFont="1" applyFill="1" applyBorder="1" applyAlignment="1">
      <alignment/>
    </xf>
    <xf numFmtId="0" fontId="9" fillId="0" borderId="14" xfId="0" applyFont="1" applyFill="1" applyBorder="1" applyAlignment="1">
      <alignment/>
    </xf>
    <xf numFmtId="0" fontId="4" fillId="0" borderId="0" xfId="0" applyFont="1" applyFill="1" applyBorder="1" applyAlignment="1">
      <alignment vertical="center"/>
    </xf>
    <xf numFmtId="0" fontId="53" fillId="0" borderId="0" xfId="0" applyFont="1" applyFill="1" applyBorder="1" applyAlignment="1">
      <alignment horizontal="center"/>
    </xf>
    <xf numFmtId="0" fontId="12" fillId="0" borderId="0" xfId="0" applyNumberFormat="1" applyFont="1" applyFill="1" applyAlignment="1">
      <alignment horizontal="center"/>
    </xf>
    <xf numFmtId="0" fontId="25" fillId="0" borderId="0" xfId="0" applyFont="1" applyFill="1" applyAlignment="1">
      <alignment horizontal="left"/>
    </xf>
    <xf numFmtId="0" fontId="12" fillId="0" borderId="0" xfId="0" applyFont="1" applyFill="1" applyBorder="1" applyAlignment="1">
      <alignment horizontal="left"/>
    </xf>
    <xf numFmtId="176" fontId="12" fillId="0" borderId="0" xfId="0" applyNumberFormat="1" applyFont="1" applyFill="1" applyBorder="1" applyAlignment="1">
      <alignment horizontal="left"/>
    </xf>
    <xf numFmtId="0" fontId="12" fillId="0" borderId="0" xfId="0" applyFont="1" applyFill="1" applyAlignment="1">
      <alignment horizontal="right"/>
    </xf>
    <xf numFmtId="0" fontId="25" fillId="0" borderId="0" xfId="0" applyFont="1" applyFill="1" applyAlignment="1">
      <alignment/>
    </xf>
    <xf numFmtId="0" fontId="25" fillId="0" borderId="0" xfId="0" applyFont="1" applyFill="1" applyAlignment="1">
      <alignment horizontal="center"/>
    </xf>
    <xf numFmtId="0" fontId="25" fillId="0" borderId="0" xfId="0" applyFont="1" applyFill="1" applyAlignment="1">
      <alignment/>
    </xf>
    <xf numFmtId="0" fontId="4" fillId="0" borderId="16" xfId="0" applyFont="1" applyFill="1" applyBorder="1" applyAlignment="1">
      <alignment horizontal="center"/>
    </xf>
    <xf numFmtId="0" fontId="4" fillId="0" borderId="0" xfId="0" applyFont="1" applyFill="1" applyBorder="1" applyAlignment="1">
      <alignment horizontal="center"/>
    </xf>
    <xf numFmtId="0" fontId="6" fillId="0" borderId="9" xfId="0" applyFont="1" applyFill="1" applyBorder="1" applyAlignment="1">
      <alignment horizontal="center" vertical="center" wrapText="1"/>
    </xf>
    <xf numFmtId="0" fontId="4" fillId="0" borderId="16"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9" xfId="0" applyNumberFormat="1" applyFont="1" applyFill="1" applyBorder="1" applyAlignment="1">
      <alignment/>
    </xf>
    <xf numFmtId="0" fontId="0" fillId="0" borderId="9" xfId="0" applyFont="1" applyFill="1" applyBorder="1" applyAlignment="1">
      <alignment/>
    </xf>
    <xf numFmtId="0" fontId="4" fillId="0" borderId="0" xfId="0" applyFont="1" applyFill="1" applyBorder="1" applyAlignment="1">
      <alignment horizontal="left"/>
    </xf>
    <xf numFmtId="0" fontId="6" fillId="0" borderId="20" xfId="0" applyFont="1" applyBorder="1" applyAlignment="1">
      <alignment/>
    </xf>
    <xf numFmtId="0" fontId="6" fillId="0" borderId="39" xfId="0" applyFont="1" applyFill="1" applyBorder="1" applyAlignment="1">
      <alignment horizontal="left"/>
    </xf>
    <xf numFmtId="0" fontId="51" fillId="0" borderId="0" xfId="0" applyFont="1" applyBorder="1" applyAlignment="1">
      <alignment horizontal="left"/>
    </xf>
    <xf numFmtId="38" fontId="0" fillId="0" borderId="0" xfId="0" applyNumberFormat="1" applyFont="1" applyAlignment="1">
      <alignment/>
    </xf>
    <xf numFmtId="0" fontId="6" fillId="0" borderId="53" xfId="0" applyFont="1" applyBorder="1" applyAlignment="1">
      <alignment vertical="center"/>
    </xf>
    <xf numFmtId="37" fontId="0" fillId="0" borderId="0" xfId="0" applyNumberFormat="1" applyFont="1" applyFill="1" applyAlignment="1">
      <alignment/>
    </xf>
    <xf numFmtId="164" fontId="0" fillId="0" borderId="0" xfId="42" applyNumberFormat="1" applyFont="1" applyFill="1" applyAlignment="1">
      <alignment horizontal="right"/>
    </xf>
    <xf numFmtId="0" fontId="6" fillId="0" borderId="54" xfId="0" applyFont="1" applyBorder="1" applyAlignment="1">
      <alignment horizontal="left"/>
    </xf>
    <xf numFmtId="0" fontId="4" fillId="0" borderId="33" xfId="0" applyFont="1" applyFill="1" applyBorder="1" applyAlignment="1">
      <alignment horizontal="center" wrapText="1"/>
    </xf>
    <xf numFmtId="0" fontId="54" fillId="0" borderId="0" xfId="0" applyFont="1" applyAlignment="1">
      <alignment horizontal="left" vertical="center" indent="4"/>
    </xf>
    <xf numFmtId="164" fontId="4" fillId="0" borderId="0" xfId="42" applyNumberFormat="1" applyFont="1" applyFill="1" applyBorder="1" applyAlignment="1">
      <alignment horizontal="right"/>
    </xf>
    <xf numFmtId="0" fontId="97" fillId="0" borderId="0" xfId="0" applyFont="1" applyAlignment="1">
      <alignment/>
    </xf>
    <xf numFmtId="0" fontId="6" fillId="0" borderId="20" xfId="0" applyFont="1" applyBorder="1" applyAlignment="1">
      <alignment horizontal="left"/>
    </xf>
    <xf numFmtId="0" fontId="0" fillId="0" borderId="0" xfId="0" applyFont="1" applyAlignment="1">
      <alignment/>
    </xf>
    <xf numFmtId="0" fontId="0" fillId="0" borderId="18" xfId="0"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xf>
    <xf numFmtId="0" fontId="55" fillId="0" borderId="0" xfId="0" applyFont="1" applyBorder="1" applyAlignment="1">
      <alignment horizontal="left"/>
    </xf>
    <xf numFmtId="0" fontId="6" fillId="0" borderId="55" xfId="0" applyFont="1" applyBorder="1" applyAlignment="1">
      <alignment horizontal="center"/>
    </xf>
    <xf numFmtId="0" fontId="6" fillId="0" borderId="56" xfId="0" applyFont="1" applyBorder="1" applyAlignment="1">
      <alignment/>
    </xf>
    <xf numFmtId="0" fontId="6" fillId="0" borderId="56" xfId="0" applyFont="1" applyBorder="1" applyAlignment="1">
      <alignment horizontal="left"/>
    </xf>
    <xf numFmtId="0" fontId="6" fillId="0" borderId="57" xfId="0" applyFont="1" applyBorder="1" applyAlignment="1">
      <alignment horizontal="left"/>
    </xf>
    <xf numFmtId="38" fontId="0" fillId="0" borderId="0" xfId="0" applyNumberFormat="1" applyFont="1" applyFill="1" applyBorder="1" applyAlignment="1">
      <alignment/>
    </xf>
    <xf numFmtId="0" fontId="6" fillId="0" borderId="20" xfId="0" applyFont="1" applyFill="1" applyBorder="1" applyAlignment="1">
      <alignment horizontal="left"/>
    </xf>
    <xf numFmtId="0" fontId="6" fillId="0" borderId="22" xfId="0" applyFont="1" applyBorder="1" applyAlignment="1">
      <alignment/>
    </xf>
    <xf numFmtId="0" fontId="6" fillId="0" borderId="23" xfId="0" applyNumberFormat="1" applyFont="1" applyFill="1" applyBorder="1" applyAlignment="1">
      <alignment horizontal="left"/>
    </xf>
    <xf numFmtId="0" fontId="6" fillId="0" borderId="20" xfId="0" applyNumberFormat="1" applyFont="1" applyFill="1" applyBorder="1" applyAlignment="1">
      <alignment horizontal="left"/>
    </xf>
    <xf numFmtId="0" fontId="6" fillId="0" borderId="45" xfId="0" applyFont="1" applyBorder="1" applyAlignment="1">
      <alignment horizontal="left"/>
    </xf>
    <xf numFmtId="0" fontId="6" fillId="0" borderId="40" xfId="0" applyFont="1" applyFill="1" applyBorder="1" applyAlignment="1">
      <alignment horizontal="left"/>
    </xf>
    <xf numFmtId="0" fontId="6" fillId="0" borderId="28" xfId="0" applyFont="1" applyBorder="1" applyAlignment="1">
      <alignment horizontal="left"/>
    </xf>
    <xf numFmtId="0" fontId="6" fillId="0" borderId="0" xfId="0" applyFont="1" applyBorder="1" applyAlignment="1">
      <alignment horizontal="left"/>
    </xf>
    <xf numFmtId="0" fontId="6" fillId="0" borderId="58" xfId="0" applyFont="1" applyBorder="1" applyAlignment="1">
      <alignment horizontal="left"/>
    </xf>
    <xf numFmtId="0" fontId="6" fillId="0" borderId="0" xfId="0" applyFont="1" applyBorder="1" applyAlignment="1" quotePrefix="1">
      <alignment horizontal="left"/>
    </xf>
    <xf numFmtId="0" fontId="6" fillId="0" borderId="28" xfId="0" applyFont="1" applyBorder="1" applyAlignment="1" quotePrefix="1">
      <alignment horizontal="left"/>
    </xf>
    <xf numFmtId="0" fontId="6" fillId="0" borderId="27" xfId="0" applyFont="1" applyBorder="1" applyAlignment="1">
      <alignment/>
    </xf>
    <xf numFmtId="0" fontId="6" fillId="0" borderId="12" xfId="0" applyFont="1" applyBorder="1" applyAlignment="1">
      <alignment horizontal="left"/>
    </xf>
    <xf numFmtId="0" fontId="6" fillId="0" borderId="26" xfId="0" applyFont="1" applyFill="1" applyBorder="1" applyAlignment="1">
      <alignment/>
    </xf>
    <xf numFmtId="0" fontId="6" fillId="0" borderId="51" xfId="0" applyFont="1" applyBorder="1" applyAlignment="1">
      <alignment horizontal="left"/>
    </xf>
    <xf numFmtId="0" fontId="56" fillId="0" borderId="0" xfId="0" applyFont="1" applyBorder="1" applyAlignment="1">
      <alignment horizontal="left"/>
    </xf>
    <xf numFmtId="0" fontId="0" fillId="0" borderId="0" xfId="0" applyFont="1" applyFill="1" applyBorder="1" applyAlignment="1">
      <alignment vertical="top"/>
    </xf>
    <xf numFmtId="0" fontId="0" fillId="0" borderId="0" xfId="0" applyFont="1" applyFill="1" applyAlignment="1">
      <alignment vertical="top"/>
    </xf>
    <xf numFmtId="38" fontId="0" fillId="0" borderId="0" xfId="0" applyNumberFormat="1" applyFont="1" applyBorder="1" applyAlignment="1">
      <alignment horizontal="left"/>
    </xf>
    <xf numFmtId="0" fontId="6" fillId="0" borderId="59" xfId="0" applyFont="1" applyBorder="1" applyAlignment="1">
      <alignment horizontal="center" vertical="center"/>
    </xf>
    <xf numFmtId="0" fontId="6" fillId="0" borderId="26" xfId="0" applyFont="1" applyFill="1" applyBorder="1" applyAlignment="1">
      <alignment horizontal="left" vertical="center" wrapText="1"/>
    </xf>
    <xf numFmtId="0" fontId="6" fillId="0" borderId="60" xfId="0" applyFont="1" applyBorder="1" applyAlignment="1">
      <alignment horizontal="left" vertical="center" wrapText="1"/>
    </xf>
    <xf numFmtId="0" fontId="6" fillId="0" borderId="26" xfId="0" applyFont="1" applyBorder="1" applyAlignment="1">
      <alignment vertical="center"/>
    </xf>
    <xf numFmtId="0" fontId="6" fillId="0" borderId="61" xfId="0" applyFont="1" applyBorder="1" applyAlignment="1">
      <alignment horizontal="center" vertical="center"/>
    </xf>
    <xf numFmtId="0" fontId="6" fillId="0" borderId="21" xfId="0" applyFont="1" applyBorder="1" applyAlignment="1">
      <alignment horizontal="left" vertical="center" wrapText="1"/>
    </xf>
    <xf numFmtId="38" fontId="6" fillId="0" borderId="0" xfId="0" applyNumberFormat="1" applyFont="1" applyFill="1" applyBorder="1" applyAlignment="1">
      <alignment/>
    </xf>
    <xf numFmtId="0" fontId="57" fillId="0" borderId="0" xfId="0" applyFont="1" applyBorder="1" applyAlignment="1">
      <alignment horizontal="left"/>
    </xf>
    <xf numFmtId="0" fontId="6" fillId="0" borderId="62" xfId="0" applyFont="1" applyBorder="1" applyAlignment="1">
      <alignment horizontal="left"/>
    </xf>
    <xf numFmtId="0" fontId="6" fillId="0" borderId="63" xfId="0" applyFont="1" applyBorder="1" applyAlignment="1">
      <alignment horizontal="center" vertical="center"/>
    </xf>
    <xf numFmtId="0" fontId="6" fillId="0" borderId="64" xfId="0" applyFont="1" applyBorder="1" applyAlignment="1">
      <alignment vertical="center"/>
    </xf>
    <xf numFmtId="168" fontId="6" fillId="0" borderId="0" xfId="72" applyNumberFormat="1" applyFont="1" applyFill="1" applyBorder="1" applyAlignment="1">
      <alignment/>
    </xf>
    <xf numFmtId="0" fontId="0" fillId="0" borderId="0" xfId="0" applyFont="1" applyFill="1" applyBorder="1" applyAlignment="1">
      <alignment vertical="top" wrapText="1"/>
    </xf>
    <xf numFmtId="0" fontId="6" fillId="0" borderId="16" xfId="0" applyFont="1" applyFill="1" applyBorder="1" applyAlignment="1">
      <alignment horizontal="center"/>
    </xf>
    <xf numFmtId="0" fontId="0" fillId="0" borderId="9" xfId="0" applyFont="1" applyFill="1" applyBorder="1" applyAlignment="1">
      <alignment vertical="top" wrapText="1"/>
    </xf>
    <xf numFmtId="0" fontId="6" fillId="0" borderId="36" xfId="0" applyFont="1" applyBorder="1" applyAlignment="1">
      <alignment/>
    </xf>
    <xf numFmtId="0" fontId="4" fillId="0" borderId="65" xfId="0" applyNumberFormat="1" applyFont="1" applyFill="1" applyBorder="1" applyAlignment="1">
      <alignment horizontal="left"/>
    </xf>
    <xf numFmtId="0" fontId="4" fillId="0" borderId="65" xfId="0" applyFont="1" applyFill="1" applyBorder="1" applyAlignment="1">
      <alignment/>
    </xf>
    <xf numFmtId="0" fontId="6" fillId="0" borderId="65" xfId="0" applyFont="1" applyFill="1" applyBorder="1" applyAlignment="1">
      <alignment/>
    </xf>
    <xf numFmtId="3" fontId="6" fillId="0" borderId="65" xfId="0" applyNumberFormat="1" applyFont="1" applyFill="1" applyBorder="1" applyAlignment="1">
      <alignment horizontal="center"/>
    </xf>
    <xf numFmtId="3" fontId="6" fillId="0" borderId="66" xfId="0" applyNumberFormat="1" applyFont="1" applyFill="1" applyBorder="1" applyAlignment="1">
      <alignment horizontal="center"/>
    </xf>
    <xf numFmtId="0" fontId="6" fillId="0" borderId="19" xfId="0" applyFont="1" applyFill="1" applyBorder="1" applyAlignment="1">
      <alignment vertical="top"/>
    </xf>
    <xf numFmtId="0" fontId="0" fillId="0" borderId="9" xfId="0" applyFont="1" applyFill="1" applyBorder="1" applyAlignment="1">
      <alignment vertical="top"/>
    </xf>
    <xf numFmtId="0" fontId="6" fillId="0" borderId="19" xfId="0" applyFont="1" applyBorder="1" applyAlignment="1">
      <alignment/>
    </xf>
    <xf numFmtId="0" fontId="6" fillId="0" borderId="18" xfId="0" applyFont="1" applyBorder="1" applyAlignment="1">
      <alignment/>
    </xf>
    <xf numFmtId="0" fontId="4" fillId="0" borderId="36" xfId="0" applyFont="1" applyFill="1" applyBorder="1" applyAlignment="1">
      <alignment horizontal="center"/>
    </xf>
    <xf numFmtId="0" fontId="4" fillId="0" borderId="65" xfId="0" applyFont="1" applyFill="1" applyBorder="1" applyAlignment="1">
      <alignment horizont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center" vertical="center" wrapText="1"/>
    </xf>
    <xf numFmtId="164" fontId="6" fillId="0" borderId="0" xfId="42" applyNumberFormat="1" applyFont="1" applyFill="1" applyBorder="1" applyAlignment="1">
      <alignment horizontal="center" vertical="center" wrapText="1"/>
    </xf>
    <xf numFmtId="0" fontId="6" fillId="0" borderId="36" xfId="0" applyNumberFormat="1" applyFont="1" applyFill="1" applyBorder="1" applyAlignment="1">
      <alignment horizontal="center"/>
    </xf>
    <xf numFmtId="0" fontId="4" fillId="0" borderId="65" xfId="0" applyNumberFormat="1" applyFont="1" applyFill="1" applyBorder="1" applyAlignment="1">
      <alignment/>
    </xf>
    <xf numFmtId="0" fontId="6" fillId="0" borderId="65" xfId="0" applyFont="1" applyFill="1" applyBorder="1" applyAlignment="1">
      <alignment horizontal="left"/>
    </xf>
    <xf numFmtId="0" fontId="6" fillId="0" borderId="66" xfId="0" applyFont="1" applyFill="1" applyBorder="1" applyAlignment="1">
      <alignment horizontal="left"/>
    </xf>
    <xf numFmtId="0" fontId="4" fillId="0" borderId="67" xfId="0" applyFont="1" applyFill="1" applyBorder="1" applyAlignment="1">
      <alignment horizontal="center" vertical="center" wrapText="1"/>
    </xf>
    <xf numFmtId="0" fontId="4" fillId="0" borderId="15" xfId="0" applyFont="1" applyFill="1" applyBorder="1" applyAlignment="1">
      <alignment wrapText="1"/>
    </xf>
    <xf numFmtId="0" fontId="6" fillId="0" borderId="68" xfId="0" applyFont="1" applyFill="1" applyBorder="1" applyAlignment="1">
      <alignment wrapText="1"/>
    </xf>
    <xf numFmtId="0" fontId="4" fillId="0" borderId="68" xfId="0" applyFont="1" applyFill="1" applyBorder="1" applyAlignment="1">
      <alignment horizontal="center" wrapText="1"/>
    </xf>
    <xf numFmtId="43" fontId="6" fillId="0" borderId="0" xfId="42" applyFont="1" applyFill="1" applyAlignment="1">
      <alignment/>
    </xf>
    <xf numFmtId="189" fontId="37" fillId="0" borderId="0" xfId="67" applyNumberFormat="1" applyFont="1" applyFill="1" applyAlignment="1">
      <alignment horizontal="center"/>
      <protection/>
    </xf>
    <xf numFmtId="0" fontId="44" fillId="0" borderId="14" xfId="67" applyFont="1" applyFill="1" applyBorder="1" applyAlignment="1">
      <alignment horizontal="center" vertical="top"/>
      <protection/>
    </xf>
    <xf numFmtId="0" fontId="38" fillId="0" borderId="14" xfId="67" applyFont="1" applyFill="1" applyBorder="1" applyAlignment="1">
      <alignment horizontal="center" vertical="top"/>
      <protection/>
    </xf>
    <xf numFmtId="0" fontId="37" fillId="0" borderId="0" xfId="67" applyFont="1" applyAlignment="1">
      <alignment horizontal="center" vertical="top"/>
      <protection/>
    </xf>
    <xf numFmtId="0" fontId="39" fillId="0" borderId="0" xfId="67" applyFont="1" applyFill="1" applyAlignment="1">
      <alignment horizontal="center" vertical="top"/>
      <protection/>
    </xf>
    <xf numFmtId="189" fontId="37" fillId="0" borderId="0" xfId="67" applyNumberFormat="1" applyFont="1" applyFill="1" applyAlignment="1">
      <alignment horizontal="center" vertical="top"/>
      <protection/>
    </xf>
    <xf numFmtId="189" fontId="37" fillId="0" borderId="0" xfId="67" applyNumberFormat="1" applyFont="1" applyAlignment="1">
      <alignment horizontal="center" vertical="top"/>
      <protection/>
    </xf>
    <xf numFmtId="0" fontId="42" fillId="0" borderId="0" xfId="67" applyFont="1" applyFill="1" applyAlignment="1" applyProtection="1">
      <alignment horizontal="center" vertical="top"/>
      <protection locked="0"/>
    </xf>
    <xf numFmtId="0" fontId="37" fillId="0" borderId="0" xfId="67" applyFont="1" applyFill="1" applyAlignment="1" applyProtection="1">
      <alignment horizontal="center" vertical="top"/>
      <protection locked="0"/>
    </xf>
    <xf numFmtId="0" fontId="37" fillId="28" borderId="0" xfId="67" applyFont="1" applyFill="1" applyAlignment="1">
      <alignment horizontal="center" vertical="center" wrapText="1"/>
      <protection/>
    </xf>
    <xf numFmtId="189" fontId="37" fillId="28" borderId="0" xfId="67" applyNumberFormat="1" applyFont="1" applyFill="1" applyAlignment="1" applyProtection="1">
      <alignment horizontal="center" vertical="center" wrapText="1"/>
      <protection locked="0"/>
    </xf>
    <xf numFmtId="0" fontId="37" fillId="28" borderId="0" xfId="67" applyFont="1" applyFill="1" applyAlignment="1" applyProtection="1">
      <alignment vertical="center" wrapText="1"/>
      <protection locked="0"/>
    </xf>
    <xf numFmtId="164" fontId="37" fillId="28" borderId="0" xfId="67" applyNumberFormat="1" applyFont="1" applyFill="1" applyAlignment="1" applyProtection="1">
      <alignment vertical="center" wrapText="1"/>
      <protection locked="0"/>
    </xf>
    <xf numFmtId="0" fontId="0" fillId="0" borderId="0" xfId="0" applyFont="1" applyFill="1" applyBorder="1" applyAlignment="1">
      <alignment horizontal="left" vertical="center" wrapText="1"/>
    </xf>
    <xf numFmtId="14" fontId="0" fillId="28" borderId="0" xfId="64" applyNumberFormat="1" applyFill="1" applyAlignment="1">
      <alignment horizontal="center"/>
      <protection/>
    </xf>
    <xf numFmtId="1" fontId="0" fillId="28" borderId="0" xfId="44" applyNumberFormat="1" applyFont="1" applyFill="1" applyAlignment="1" applyProtection="1">
      <alignment/>
      <protection locked="0"/>
    </xf>
    <xf numFmtId="0" fontId="0" fillId="28" borderId="0" xfId="44" applyNumberFormat="1" applyFont="1" applyFill="1" applyBorder="1" applyAlignment="1">
      <alignment/>
    </xf>
    <xf numFmtId="0" fontId="6" fillId="0" borderId="47" xfId="0" applyFont="1" applyBorder="1" applyAlignment="1">
      <alignment horizontal="center" vertical="center"/>
    </xf>
    <xf numFmtId="0" fontId="6" fillId="0" borderId="14" xfId="0" applyFont="1" applyBorder="1" applyAlignment="1">
      <alignment horizontal="left" vertical="top" wrapText="1"/>
    </xf>
    <xf numFmtId="43" fontId="0" fillId="0" borderId="0" xfId="42" applyFont="1" applyAlignment="1">
      <alignment/>
    </xf>
    <xf numFmtId="164" fontId="37" fillId="0" borderId="0" xfId="67" applyNumberFormat="1" applyFont="1" applyFill="1" applyAlignment="1">
      <alignment vertical="top"/>
      <protection/>
    </xf>
    <xf numFmtId="164" fontId="6" fillId="28" borderId="53" xfId="42" applyNumberFormat="1" applyFont="1" applyFill="1" applyBorder="1" applyAlignment="1" applyProtection="1">
      <alignment horizontal="center" vertical="center"/>
      <protection locked="0"/>
    </xf>
    <xf numFmtId="38" fontId="6" fillId="28" borderId="20" xfId="0" applyNumberFormat="1" applyFont="1" applyFill="1" applyBorder="1" applyAlignment="1" applyProtection="1">
      <alignment vertical="center"/>
      <protection locked="0"/>
    </xf>
    <xf numFmtId="3" fontId="6" fillId="28" borderId="21" xfId="0" applyNumberFormat="1" applyFont="1" applyFill="1" applyBorder="1" applyAlignment="1" applyProtection="1">
      <alignment vertical="center"/>
      <protection locked="0"/>
    </xf>
    <xf numFmtId="193" fontId="6" fillId="28" borderId="27" xfId="0" applyNumberFormat="1" applyFont="1" applyFill="1" applyBorder="1" applyAlignment="1" applyProtection="1">
      <alignment vertical="center"/>
      <protection locked="0"/>
    </xf>
    <xf numFmtId="3" fontId="6" fillId="28" borderId="23" xfId="0" applyNumberFormat="1" applyFont="1" applyFill="1" applyBorder="1" applyAlignment="1" applyProtection="1">
      <alignment vertical="center"/>
      <protection locked="0"/>
    </xf>
    <xf numFmtId="38" fontId="6" fillId="28" borderId="56" xfId="0" applyNumberFormat="1" applyFont="1" applyFill="1" applyBorder="1" applyAlignment="1" applyProtection="1">
      <alignment/>
      <protection locked="0"/>
    </xf>
    <xf numFmtId="38" fontId="6" fillId="28" borderId="20" xfId="0" applyNumberFormat="1" applyFont="1" applyFill="1" applyBorder="1" applyAlignment="1" applyProtection="1">
      <alignment/>
      <protection locked="0"/>
    </xf>
    <xf numFmtId="38" fontId="6" fillId="28" borderId="45" xfId="0" applyNumberFormat="1" applyFont="1" applyFill="1" applyBorder="1" applyAlignment="1" applyProtection="1">
      <alignment/>
      <protection locked="0"/>
    </xf>
    <xf numFmtId="38" fontId="6" fillId="28" borderId="51" xfId="0" applyNumberFormat="1" applyFont="1" applyFill="1" applyBorder="1" applyAlignment="1" applyProtection="1">
      <alignment/>
      <protection locked="0"/>
    </xf>
    <xf numFmtId="0" fontId="4" fillId="28" borderId="43" xfId="0" applyFont="1" applyFill="1" applyBorder="1" applyAlignment="1">
      <alignment horizontal="center"/>
    </xf>
    <xf numFmtId="167" fontId="0" fillId="0" borderId="0" xfId="51" applyNumberFormat="1" applyFont="1" applyFill="1" applyAlignment="1" applyProtection="1">
      <alignment/>
      <protection locked="0"/>
    </xf>
    <xf numFmtId="0" fontId="6" fillId="0" borderId="9" xfId="0" applyFont="1" applyFill="1" applyBorder="1" applyAlignment="1">
      <alignment horizontal="center"/>
    </xf>
    <xf numFmtId="0" fontId="6" fillId="0" borderId="66" xfId="0" applyFont="1" applyFill="1" applyBorder="1" applyAlignment="1">
      <alignment/>
    </xf>
    <xf numFmtId="3" fontId="6" fillId="0" borderId="69" xfId="0" applyNumberFormat="1" applyFont="1" applyFill="1" applyBorder="1" applyAlignment="1">
      <alignment horizontal="center"/>
    </xf>
    <xf numFmtId="3" fontId="6" fillId="0" borderId="33" xfId="0" applyNumberFormat="1" applyFont="1" applyFill="1" applyBorder="1" applyAlignment="1">
      <alignment horizontal="center" vertical="center" wrapText="1"/>
    </xf>
    <xf numFmtId="0" fontId="4" fillId="0" borderId="69" xfId="0" applyFont="1" applyFill="1" applyBorder="1" applyAlignment="1">
      <alignment horizontal="center"/>
    </xf>
    <xf numFmtId="0" fontId="6" fillId="0" borderId="69" xfId="0" applyFont="1" applyFill="1" applyBorder="1" applyAlignment="1">
      <alignment/>
    </xf>
    <xf numFmtId="0" fontId="6" fillId="0" borderId="33" xfId="0" applyFont="1" applyFill="1" applyBorder="1" applyAlignment="1">
      <alignment/>
    </xf>
    <xf numFmtId="0" fontId="6" fillId="0" borderId="16" xfId="0" applyFont="1" applyBorder="1" applyAlignment="1">
      <alignment/>
    </xf>
    <xf numFmtId="173" fontId="6" fillId="0" borderId="19" xfId="0" applyNumberFormat="1" applyFont="1" applyFill="1" applyBorder="1" applyAlignment="1">
      <alignment/>
    </xf>
    <xf numFmtId="0" fontId="4" fillId="0" borderId="18" xfId="0" applyFont="1" applyFill="1" applyBorder="1" applyAlignment="1">
      <alignment/>
    </xf>
    <xf numFmtId="0" fontId="6" fillId="0" borderId="36" xfId="0" applyFont="1" applyFill="1" applyBorder="1" applyAlignment="1">
      <alignment/>
    </xf>
    <xf numFmtId="3" fontId="6" fillId="0" borderId="70" xfId="0" applyNumberFormat="1" applyFont="1" applyFill="1" applyBorder="1" applyAlignment="1">
      <alignment horizontal="center"/>
    </xf>
    <xf numFmtId="0" fontId="6" fillId="0" borderId="33" xfId="0" applyFont="1" applyFill="1" applyBorder="1" applyAlignment="1">
      <alignment horizontal="center"/>
    </xf>
    <xf numFmtId="0" fontId="6" fillId="0" borderId="69" xfId="0" applyFont="1" applyFill="1" applyBorder="1" applyAlignment="1">
      <alignment horizontal="center"/>
    </xf>
    <xf numFmtId="38" fontId="6" fillId="0" borderId="70" xfId="0" applyNumberFormat="1" applyFont="1" applyFill="1" applyBorder="1" applyAlignment="1">
      <alignment horizontal="center"/>
    </xf>
    <xf numFmtId="38" fontId="6" fillId="0" borderId="0" xfId="0" applyNumberFormat="1" applyFont="1" applyFill="1" applyBorder="1" applyAlignment="1">
      <alignment horizontal="center"/>
    </xf>
    <xf numFmtId="3" fontId="6" fillId="0" borderId="33" xfId="0" applyNumberFormat="1" applyFont="1" applyFill="1" applyBorder="1" applyAlignment="1">
      <alignment horizontal="center"/>
    </xf>
    <xf numFmtId="0" fontId="6" fillId="0" borderId="16" xfId="0" applyFont="1" applyFill="1" applyBorder="1" applyAlignment="1">
      <alignment horizontal="left" wrapText="1"/>
    </xf>
    <xf numFmtId="0" fontId="6" fillId="0" borderId="19" xfId="0" applyFont="1" applyFill="1" applyBorder="1" applyAlignment="1">
      <alignment horizontal="left" wrapText="1"/>
    </xf>
    <xf numFmtId="0" fontId="0" fillId="0" borderId="65" xfId="0" applyFont="1" applyBorder="1" applyAlignment="1">
      <alignment horizontal="left" wrapText="1"/>
    </xf>
    <xf numFmtId="0" fontId="0" fillId="0" borderId="66" xfId="0" applyFont="1" applyBorder="1" applyAlignment="1">
      <alignment horizontal="left" wrapText="1"/>
    </xf>
    <xf numFmtId="0" fontId="0" fillId="0" borderId="18" xfId="0" applyFont="1" applyFill="1" applyBorder="1" applyAlignment="1">
      <alignment/>
    </xf>
    <xf numFmtId="0" fontId="6" fillId="0" borderId="53" xfId="0" applyFont="1" applyBorder="1" applyAlignment="1">
      <alignment/>
    </xf>
    <xf numFmtId="38" fontId="6" fillId="28" borderId="53" xfId="0" applyNumberFormat="1" applyFont="1" applyFill="1" applyBorder="1" applyAlignment="1" applyProtection="1">
      <alignment/>
      <protection locked="0"/>
    </xf>
    <xf numFmtId="0" fontId="6" fillId="0" borderId="53" xfId="0" applyFont="1" applyBorder="1" applyAlignment="1">
      <alignment horizontal="left"/>
    </xf>
    <xf numFmtId="0" fontId="6" fillId="0" borderId="71" xfId="0" applyFont="1" applyFill="1" applyBorder="1" applyAlignment="1">
      <alignment/>
    </xf>
    <xf numFmtId="0" fontId="6" fillId="0" borderId="71" xfId="0" applyFont="1" applyBorder="1" applyAlignment="1">
      <alignment horizontal="left"/>
    </xf>
    <xf numFmtId="0" fontId="6" fillId="0" borderId="72" xfId="0" applyFont="1" applyBorder="1" applyAlignment="1">
      <alignment horizontal="left"/>
    </xf>
    <xf numFmtId="9" fontId="6" fillId="28" borderId="73" xfId="0" applyNumberFormat="1" applyFont="1" applyFill="1" applyBorder="1" applyAlignment="1" applyProtection="1">
      <alignment horizontal="right"/>
      <protection locked="0"/>
    </xf>
    <xf numFmtId="10" fontId="6" fillId="28" borderId="20" xfId="0" applyNumberFormat="1" applyFont="1" applyFill="1" applyBorder="1" applyAlignment="1" applyProtection="1">
      <alignment horizontal="right"/>
      <protection locked="0"/>
    </xf>
    <xf numFmtId="10" fontId="6" fillId="28" borderId="53" xfId="0" applyNumberFormat="1" applyFont="1" applyFill="1" applyBorder="1" applyAlignment="1" applyProtection="1">
      <alignment horizontal="right"/>
      <protection locked="0"/>
    </xf>
    <xf numFmtId="0" fontId="0" fillId="0" borderId="0" xfId="0" applyAlignment="1">
      <alignment horizontal="center" vertical="top"/>
    </xf>
    <xf numFmtId="0" fontId="0" fillId="0" borderId="0" xfId="0" applyFill="1" applyAlignment="1">
      <alignment horizontal="left" wrapText="1"/>
    </xf>
    <xf numFmtId="10" fontId="4" fillId="0" borderId="35" xfId="0"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0" fontId="4" fillId="0" borderId="35" xfId="0" applyNumberFormat="1" applyFont="1" applyFill="1" applyBorder="1" applyAlignment="1">
      <alignment horizontal="center" wrapText="1"/>
    </xf>
    <xf numFmtId="0" fontId="6" fillId="0" borderId="36" xfId="0" applyFont="1" applyFill="1" applyBorder="1" applyAlignment="1">
      <alignment wrapText="1"/>
    </xf>
    <xf numFmtId="10" fontId="6" fillId="0" borderId="17" xfId="0" applyNumberFormat="1" applyFont="1" applyFill="1" applyBorder="1" applyAlignment="1">
      <alignment horizontal="center" wrapText="1"/>
    </xf>
    <xf numFmtId="10" fontId="6" fillId="0" borderId="0" xfId="0" applyNumberFormat="1" applyFont="1" applyFill="1" applyBorder="1" applyAlignment="1">
      <alignment horizontal="center" wrapText="1"/>
    </xf>
    <xf numFmtId="10" fontId="6" fillId="0" borderId="69" xfId="0" applyNumberFormat="1" applyFont="1" applyFill="1" applyBorder="1" applyAlignment="1">
      <alignment horizontal="center" wrapText="1"/>
    </xf>
    <xf numFmtId="10" fontId="6" fillId="0" borderId="33" xfId="0" applyNumberFormat="1" applyFont="1" applyFill="1" applyBorder="1" applyAlignment="1">
      <alignment horizontal="center" wrapText="1"/>
    </xf>
    <xf numFmtId="10" fontId="6" fillId="0" borderId="33" xfId="0" applyNumberFormat="1" applyFont="1" applyFill="1" applyBorder="1" applyAlignment="1">
      <alignment wrapText="1"/>
    </xf>
    <xf numFmtId="10" fontId="6" fillId="0" borderId="0" xfId="0" applyNumberFormat="1" applyFont="1" applyFill="1" applyBorder="1" applyAlignment="1">
      <alignment wrapText="1"/>
    </xf>
    <xf numFmtId="10" fontId="6" fillId="0" borderId="36" xfId="0" applyNumberFormat="1" applyFont="1" applyFill="1" applyBorder="1" applyAlignment="1">
      <alignment horizontal="center" wrapText="1"/>
    </xf>
    <xf numFmtId="0" fontId="0" fillId="0" borderId="69" xfId="0" applyFont="1" applyBorder="1" applyAlignment="1">
      <alignment horizontal="left" wrapText="1"/>
    </xf>
    <xf numFmtId="0" fontId="4" fillId="0" borderId="69" xfId="0" applyFont="1" applyFill="1" applyBorder="1" applyAlignment="1">
      <alignment horizontal="center" wrapText="1"/>
    </xf>
    <xf numFmtId="0" fontId="6" fillId="0" borderId="70" xfId="0" applyNumberFormat="1" applyFont="1" applyFill="1" applyBorder="1" applyAlignment="1">
      <alignment horizontal="center"/>
    </xf>
    <xf numFmtId="3" fontId="6" fillId="0" borderId="70" xfId="0" applyNumberFormat="1" applyFont="1" applyFill="1" applyBorder="1" applyAlignment="1">
      <alignment/>
    </xf>
    <xf numFmtId="3" fontId="4" fillId="0" borderId="70" xfId="0" applyNumberFormat="1" applyFont="1" applyFill="1" applyBorder="1" applyAlignment="1">
      <alignment horizontal="right"/>
    </xf>
    <xf numFmtId="0" fontId="4" fillId="0" borderId="69" xfId="0" applyFont="1" applyFill="1" applyBorder="1" applyAlignment="1">
      <alignment horizontal="left" wrapText="1"/>
    </xf>
    <xf numFmtId="10" fontId="6" fillId="0" borderId="70" xfId="72" applyNumberFormat="1" applyFont="1" applyFill="1" applyBorder="1" applyAlignment="1">
      <alignment horizontal="center"/>
    </xf>
    <xf numFmtId="9" fontId="6" fillId="0" borderId="0" xfId="72" applyFont="1" applyFill="1" applyBorder="1" applyAlignment="1">
      <alignment horizontal="right"/>
    </xf>
    <xf numFmtId="49" fontId="6" fillId="0" borderId="20" xfId="0" applyNumberFormat="1" applyFont="1" applyBorder="1" applyAlignment="1">
      <alignment vertical="center"/>
    </xf>
    <xf numFmtId="10" fontId="40" fillId="0" borderId="0" xfId="67" applyNumberFormat="1" applyFont="1" applyFill="1">
      <alignment/>
      <protection/>
    </xf>
    <xf numFmtId="37" fontId="37" fillId="0" borderId="0" xfId="67" applyNumberFormat="1" applyFont="1" applyFill="1">
      <alignment/>
      <protection/>
    </xf>
    <xf numFmtId="37" fontId="37" fillId="0" borderId="20" xfId="67" applyNumberFormat="1" applyFont="1" applyFill="1" applyBorder="1">
      <alignment/>
      <protection/>
    </xf>
    <xf numFmtId="16" fontId="0" fillId="0" borderId="0" xfId="0" applyNumberFormat="1" applyFont="1" applyAlignment="1" quotePrefix="1">
      <alignment horizontal="center"/>
    </xf>
    <xf numFmtId="0" fontId="0" fillId="0" borderId="0" xfId="0" applyFont="1" applyAlignment="1" quotePrefix="1">
      <alignment horizontal="center"/>
    </xf>
    <xf numFmtId="164" fontId="6" fillId="0" borderId="70" xfId="42" applyNumberFormat="1" applyFont="1" applyFill="1" applyBorder="1" applyAlignment="1">
      <alignment horizontal="center"/>
    </xf>
    <xf numFmtId="1" fontId="0" fillId="0" borderId="0" xfId="64" applyNumberFormat="1" applyFill="1">
      <alignment/>
      <protection/>
    </xf>
    <xf numFmtId="0" fontId="25" fillId="0" borderId="0" xfId="0" applyFont="1" applyFill="1" applyAlignment="1">
      <alignment horizontal="center" vertical="center"/>
    </xf>
    <xf numFmtId="0" fontId="25" fillId="0" borderId="0" xfId="0" applyFont="1" applyFill="1" applyBorder="1" applyAlignment="1">
      <alignment horizontal="center"/>
    </xf>
    <xf numFmtId="173" fontId="4" fillId="0" borderId="0" xfId="72" applyNumberFormat="1" applyFont="1" applyFill="1" applyAlignment="1">
      <alignment/>
    </xf>
    <xf numFmtId="3" fontId="6" fillId="0" borderId="0" xfId="0" applyNumberFormat="1" applyFont="1" applyFill="1" applyAlignment="1">
      <alignment/>
    </xf>
    <xf numFmtId="0" fontId="6" fillId="0" borderId="13" xfId="0" applyFont="1" applyFill="1" applyBorder="1" applyAlignment="1">
      <alignment horizontal="center"/>
    </xf>
    <xf numFmtId="173" fontId="4" fillId="0" borderId="0" xfId="72" applyNumberFormat="1" applyFont="1" applyFill="1" applyBorder="1" applyAlignment="1">
      <alignment/>
    </xf>
    <xf numFmtId="0" fontId="6" fillId="0" borderId="28" xfId="0" applyFont="1" applyFill="1" applyBorder="1" applyAlignment="1">
      <alignment horizontal="center"/>
    </xf>
    <xf numFmtId="164" fontId="6" fillId="0" borderId="28" xfId="42" applyNumberFormat="1" applyFont="1" applyFill="1" applyBorder="1" applyAlignment="1">
      <alignment/>
    </xf>
    <xf numFmtId="0" fontId="4" fillId="0" borderId="52" xfId="0" applyFont="1" applyFill="1" applyBorder="1" applyAlignment="1">
      <alignment/>
    </xf>
    <xf numFmtId="0" fontId="6" fillId="0" borderId="52" xfId="0" applyFont="1" applyFill="1" applyBorder="1" applyAlignment="1">
      <alignment/>
    </xf>
    <xf numFmtId="0" fontId="6" fillId="0" borderId="52" xfId="0" applyFont="1" applyFill="1" applyBorder="1" applyAlignment="1">
      <alignment horizontal="center"/>
    </xf>
    <xf numFmtId="168" fontId="6" fillId="0" borderId="0" xfId="0" applyNumberFormat="1" applyFont="1" applyFill="1" applyAlignment="1">
      <alignment horizontal="center"/>
    </xf>
    <xf numFmtId="10" fontId="6" fillId="0" borderId="0" xfId="72" applyNumberFormat="1" applyFont="1" applyFill="1" applyBorder="1" applyAlignment="1">
      <alignment/>
    </xf>
    <xf numFmtId="0" fontId="4" fillId="0" borderId="13" xfId="0" applyFont="1" applyFill="1" applyBorder="1" applyAlignment="1">
      <alignment horizontal="left"/>
    </xf>
    <xf numFmtId="0" fontId="52" fillId="0" borderId="0" xfId="0" applyFont="1" applyFill="1" applyAlignment="1">
      <alignment horizontal="left"/>
    </xf>
    <xf numFmtId="0" fontId="52" fillId="0" borderId="0" xfId="0" applyFont="1" applyFill="1" applyAlignment="1">
      <alignment/>
    </xf>
    <xf numFmtId="3" fontId="6" fillId="0" borderId="12" xfId="0" applyNumberFormat="1" applyFont="1" applyFill="1" applyBorder="1" applyAlignment="1">
      <alignment horizontal="right"/>
    </xf>
    <xf numFmtId="0" fontId="4" fillId="0" borderId="12" xfId="0" applyNumberFormat="1" applyFont="1" applyFill="1" applyBorder="1" applyAlignment="1">
      <alignment horizontal="center"/>
    </xf>
    <xf numFmtId="3" fontId="11" fillId="0" borderId="12" xfId="0" applyNumberFormat="1" applyFont="1" applyFill="1" applyBorder="1" applyAlignment="1">
      <alignment horizontal="right"/>
    </xf>
    <xf numFmtId="3" fontId="4" fillId="0" borderId="12" xfId="0" applyNumberFormat="1" applyFont="1" applyFill="1" applyBorder="1" applyAlignment="1">
      <alignment/>
    </xf>
    <xf numFmtId="171" fontId="6" fillId="0" borderId="0" xfId="72" applyNumberFormat="1" applyFont="1" applyFill="1" applyAlignment="1">
      <alignment horizontal="right"/>
    </xf>
    <xf numFmtId="0" fontId="4" fillId="0" borderId="12" xfId="0" applyFont="1" applyFill="1" applyBorder="1" applyAlignment="1">
      <alignment horizontal="left"/>
    </xf>
    <xf numFmtId="0" fontId="4" fillId="0" borderId="12" xfId="0" applyFont="1" applyFill="1" applyBorder="1" applyAlignment="1">
      <alignment horizontal="center"/>
    </xf>
    <xf numFmtId="3" fontId="4" fillId="0" borderId="12" xfId="0" applyNumberFormat="1" applyFont="1" applyFill="1" applyBorder="1" applyAlignment="1">
      <alignment horizontal="right"/>
    </xf>
    <xf numFmtId="3" fontId="4" fillId="0" borderId="0" xfId="0" applyNumberFormat="1" applyFont="1" applyFill="1" applyBorder="1" applyAlignment="1">
      <alignment horizontal="right"/>
    </xf>
    <xf numFmtId="0" fontId="6" fillId="0" borderId="0" xfId="0" applyFont="1" applyFill="1" applyBorder="1" applyAlignment="1">
      <alignment horizontal="right"/>
    </xf>
    <xf numFmtId="0" fontId="11" fillId="0" borderId="0" xfId="0" applyFont="1" applyFill="1" applyAlignment="1">
      <alignment horizontal="left"/>
    </xf>
    <xf numFmtId="0" fontId="11" fillId="0" borderId="0" xfId="0" applyFont="1" applyFill="1" applyAlignment="1">
      <alignment/>
    </xf>
    <xf numFmtId="0" fontId="4" fillId="0" borderId="13" xfId="0" applyNumberFormat="1" applyFont="1" applyFill="1" applyBorder="1" applyAlignment="1">
      <alignment horizontal="left"/>
    </xf>
    <xf numFmtId="0" fontId="4" fillId="0" borderId="13" xfId="0" applyFont="1" applyFill="1" applyBorder="1" applyAlignment="1">
      <alignment/>
    </xf>
    <xf numFmtId="0" fontId="4" fillId="0" borderId="13" xfId="0" applyNumberFormat="1" applyFont="1" applyFill="1" applyBorder="1" applyAlignment="1">
      <alignment horizontal="center"/>
    </xf>
    <xf numFmtId="0" fontId="4" fillId="0" borderId="13" xfId="0" applyFont="1" applyFill="1" applyBorder="1" applyAlignment="1">
      <alignment horizontal="right"/>
    </xf>
    <xf numFmtId="0" fontId="4" fillId="0" borderId="0" xfId="0" applyFont="1" applyFill="1" applyAlignment="1">
      <alignment horizontal="left"/>
    </xf>
    <xf numFmtId="0" fontId="6" fillId="0" borderId="0" xfId="0" applyNumberFormat="1" applyFont="1" applyFill="1" applyBorder="1" applyAlignment="1">
      <alignment/>
    </xf>
    <xf numFmtId="3" fontId="6" fillId="0" borderId="0" xfId="0" applyNumberFormat="1" applyFont="1" applyFill="1" applyAlignment="1" quotePrefix="1">
      <alignment horizontal="right"/>
    </xf>
    <xf numFmtId="3" fontId="4" fillId="0" borderId="0" xfId="0" applyNumberFormat="1" applyFont="1" applyFill="1" applyBorder="1" applyAlignment="1" quotePrefix="1">
      <alignment horizontal="right"/>
    </xf>
    <xf numFmtId="166" fontId="4" fillId="0" borderId="0" xfId="0" applyNumberFormat="1" applyFont="1" applyFill="1" applyAlignment="1">
      <alignment/>
    </xf>
    <xf numFmtId="168" fontId="4" fillId="0" borderId="13" xfId="0" applyNumberFormat="1" applyFont="1" applyFill="1" applyBorder="1" applyAlignment="1">
      <alignment horizontal="left"/>
    </xf>
    <xf numFmtId="3" fontId="4" fillId="0" borderId="13" xfId="0" applyNumberFormat="1" applyFont="1" applyFill="1" applyBorder="1" applyAlignment="1">
      <alignment horizontal="center"/>
    </xf>
    <xf numFmtId="169" fontId="4" fillId="0" borderId="13" xfId="0" applyNumberFormat="1" applyFont="1" applyFill="1" applyBorder="1" applyAlignment="1">
      <alignment horizontal="center"/>
    </xf>
    <xf numFmtId="168" fontId="4" fillId="0" borderId="0" xfId="0" applyNumberFormat="1" applyFont="1" applyFill="1" applyBorder="1" applyAlignment="1">
      <alignment horizontal="left"/>
    </xf>
    <xf numFmtId="169" fontId="4" fillId="0" borderId="0" xfId="0" applyNumberFormat="1" applyFont="1" applyFill="1" applyBorder="1" applyAlignment="1">
      <alignment horizontal="center"/>
    </xf>
    <xf numFmtId="166" fontId="6" fillId="0" borderId="0" xfId="0" applyNumberFormat="1" applyFont="1" applyFill="1" applyAlignment="1">
      <alignment/>
    </xf>
    <xf numFmtId="169" fontId="6" fillId="0" borderId="0" xfId="0" applyNumberFormat="1" applyFont="1" applyFill="1" applyAlignment="1">
      <alignment horizontal="center"/>
    </xf>
    <xf numFmtId="170" fontId="6" fillId="0" borderId="0" xfId="0" applyNumberFormat="1" applyFont="1" applyFill="1" applyAlignment="1">
      <alignment/>
    </xf>
    <xf numFmtId="164" fontId="0" fillId="0" borderId="0" xfId="42" applyNumberFormat="1" applyFont="1" applyFill="1" applyAlignment="1">
      <alignment/>
    </xf>
    <xf numFmtId="169" fontId="6"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169" fontId="4" fillId="0" borderId="13" xfId="0" applyNumberFormat="1" applyFont="1" applyFill="1" applyBorder="1" applyAlignment="1">
      <alignment/>
    </xf>
    <xf numFmtId="169" fontId="6" fillId="0" borderId="0" xfId="0" applyNumberFormat="1" applyFont="1" applyFill="1" applyAlignment="1">
      <alignment/>
    </xf>
    <xf numFmtId="3" fontId="4" fillId="0" borderId="12" xfId="0" applyNumberFormat="1" applyFont="1" applyFill="1" applyBorder="1" applyAlignment="1">
      <alignment horizontal="center"/>
    </xf>
    <xf numFmtId="10" fontId="6" fillId="0" borderId="0" xfId="0" applyNumberFormat="1" applyFont="1" applyFill="1" applyBorder="1" applyAlignment="1">
      <alignment/>
    </xf>
    <xf numFmtId="168" fontId="6" fillId="0" borderId="0" xfId="0" applyNumberFormat="1" applyFont="1" applyFill="1" applyBorder="1" applyAlignment="1">
      <alignment horizontal="left"/>
    </xf>
    <xf numFmtId="0" fontId="9" fillId="0" borderId="67" xfId="0" applyNumberFormat="1" applyFont="1" applyFill="1" applyBorder="1" applyAlignment="1">
      <alignment horizontal="center"/>
    </xf>
    <xf numFmtId="0" fontId="12" fillId="0" borderId="15" xfId="0" applyNumberFormat="1" applyFont="1" applyFill="1" applyBorder="1" applyAlignment="1">
      <alignment horizontal="center"/>
    </xf>
    <xf numFmtId="3" fontId="9" fillId="0" borderId="15" xfId="0" applyNumberFormat="1" applyFont="1" applyFill="1" applyBorder="1" applyAlignment="1">
      <alignment horizontal="center"/>
    </xf>
    <xf numFmtId="0" fontId="12" fillId="0" borderId="15" xfId="0" applyFont="1" applyFill="1" applyBorder="1" applyAlignment="1">
      <alignment/>
    </xf>
    <xf numFmtId="3" fontId="9" fillId="0" borderId="0" xfId="0" applyNumberFormat="1" applyFont="1" applyFill="1" applyBorder="1" applyAlignment="1">
      <alignment/>
    </xf>
    <xf numFmtId="0" fontId="9" fillId="0" borderId="0" xfId="0" applyNumberFormat="1" applyFont="1" applyFill="1" applyBorder="1" applyAlignment="1">
      <alignment horizontal="center"/>
    </xf>
    <xf numFmtId="10" fontId="6" fillId="0" borderId="0" xfId="72" applyNumberFormat="1" applyFont="1" applyFill="1" applyAlignment="1">
      <alignment/>
    </xf>
    <xf numFmtId="0" fontId="12" fillId="0" borderId="14" xfId="0" applyFont="1" applyFill="1" applyBorder="1" applyAlignment="1">
      <alignment/>
    </xf>
    <xf numFmtId="3" fontId="9" fillId="0" borderId="14" xfId="0" applyNumberFormat="1" applyFont="1" applyFill="1" applyBorder="1" applyAlignment="1">
      <alignment horizontal="center"/>
    </xf>
    <xf numFmtId="164" fontId="6" fillId="0" borderId="0" xfId="42" applyNumberFormat="1" applyFont="1" applyFill="1" applyBorder="1" applyAlignment="1">
      <alignment/>
    </xf>
    <xf numFmtId="0" fontId="4" fillId="0" borderId="15" xfId="0" applyFont="1" applyFill="1" applyBorder="1" applyAlignment="1">
      <alignment/>
    </xf>
    <xf numFmtId="0" fontId="9" fillId="0" borderId="15" xfId="0" applyNumberFormat="1" applyFont="1" applyFill="1" applyBorder="1" applyAlignment="1">
      <alignment horizontal="left"/>
    </xf>
    <xf numFmtId="0" fontId="9" fillId="0" borderId="15" xfId="0" applyFont="1" applyFill="1" applyBorder="1" applyAlignment="1">
      <alignment horizontal="center"/>
    </xf>
    <xf numFmtId="164" fontId="4" fillId="0" borderId="0" xfId="42" applyNumberFormat="1" applyFont="1" applyFill="1" applyBorder="1" applyAlignment="1">
      <alignment/>
    </xf>
    <xf numFmtId="0" fontId="9" fillId="0" borderId="0" xfId="0" applyNumberFormat="1" applyFont="1" applyFill="1" applyBorder="1" applyAlignment="1">
      <alignment horizontal="left"/>
    </xf>
    <xf numFmtId="199" fontId="9" fillId="0" borderId="0" xfId="47" applyNumberFormat="1" applyFont="1" applyFill="1" applyBorder="1" applyAlignment="1">
      <alignment horizontal="right"/>
    </xf>
    <xf numFmtId="0" fontId="9" fillId="0" borderId="0" xfId="0" applyFont="1" applyFill="1" applyAlignment="1">
      <alignment/>
    </xf>
    <xf numFmtId="0" fontId="6" fillId="0" borderId="53" xfId="0" applyFont="1" applyFill="1" applyBorder="1" applyAlignment="1">
      <alignment vertical="center"/>
    </xf>
    <xf numFmtId="0" fontId="6" fillId="0" borderId="53" xfId="0" applyFont="1" applyFill="1" applyBorder="1" applyAlignment="1">
      <alignment horizontal="left" vertical="center" wrapText="1"/>
    </xf>
    <xf numFmtId="0" fontId="6" fillId="0" borderId="47" xfId="0" applyFont="1" applyFill="1" applyBorder="1" applyAlignment="1">
      <alignment horizontal="center" vertical="center"/>
    </xf>
    <xf numFmtId="0" fontId="6" fillId="0" borderId="38" xfId="0" applyFont="1" applyFill="1" applyBorder="1" applyAlignment="1">
      <alignment horizontal="center"/>
    </xf>
    <xf numFmtId="10" fontId="6" fillId="0" borderId="0" xfId="42" applyNumberFormat="1" applyFont="1" applyFill="1" applyAlignment="1">
      <alignment/>
    </xf>
    <xf numFmtId="10" fontId="4" fillId="0" borderId="13" xfId="72" applyNumberFormat="1" applyFont="1" applyFill="1" applyBorder="1" applyAlignment="1">
      <alignment/>
    </xf>
    <xf numFmtId="10" fontId="4" fillId="0" borderId="52" xfId="72" applyNumberFormat="1" applyFont="1" applyFill="1" applyBorder="1" applyAlignment="1">
      <alignment/>
    </xf>
    <xf numFmtId="3" fontId="4" fillId="0" borderId="13" xfId="0" applyNumberFormat="1" applyFont="1" applyFill="1" applyBorder="1" applyAlignment="1">
      <alignment/>
    </xf>
    <xf numFmtId="3" fontId="4" fillId="0" borderId="0" xfId="0" applyNumberFormat="1" applyFont="1" applyFill="1" applyAlignment="1">
      <alignment horizontal="right"/>
    </xf>
    <xf numFmtId="164" fontId="4" fillId="0" borderId="13" xfId="42" applyNumberFormat="1" applyFont="1" applyFill="1" applyBorder="1" applyAlignment="1">
      <alignment/>
    </xf>
    <xf numFmtId="10" fontId="6" fillId="0" borderId="14" xfId="0" applyNumberFormat="1" applyFont="1" applyFill="1" applyBorder="1" applyAlignment="1">
      <alignment horizontal="right"/>
    </xf>
    <xf numFmtId="3" fontId="4" fillId="0" borderId="13" xfId="0" applyNumberFormat="1" applyFont="1" applyFill="1" applyBorder="1" applyAlignment="1">
      <alignment horizontal="right"/>
    </xf>
    <xf numFmtId="164" fontId="6" fillId="0" borderId="0" xfId="42" applyNumberFormat="1" applyFont="1" applyFill="1" applyAlignment="1">
      <alignment/>
    </xf>
    <xf numFmtId="10" fontId="6" fillId="0" borderId="14" xfId="72" applyNumberFormat="1" applyFont="1" applyFill="1" applyBorder="1" applyAlignment="1">
      <alignment/>
    </xf>
    <xf numFmtId="10" fontId="4" fillId="0" borderId="0" xfId="72" applyNumberFormat="1" applyFont="1" applyFill="1" applyAlignment="1">
      <alignment/>
    </xf>
    <xf numFmtId="164" fontId="4" fillId="0" borderId="13" xfId="42" applyNumberFormat="1" applyFont="1" applyFill="1" applyBorder="1" applyAlignment="1">
      <alignment horizontal="right"/>
    </xf>
    <xf numFmtId="3" fontId="6" fillId="0" borderId="12" xfId="0" applyNumberFormat="1" applyFont="1" applyFill="1" applyBorder="1" applyAlignment="1">
      <alignment/>
    </xf>
    <xf numFmtId="3" fontId="9" fillId="0" borderId="68" xfId="0" applyNumberFormat="1" applyFont="1" applyFill="1" applyBorder="1" applyAlignment="1">
      <alignment/>
    </xf>
    <xf numFmtId="3" fontId="6" fillId="0" borderId="0" xfId="0" applyNumberFormat="1" applyFont="1" applyFill="1" applyBorder="1" applyAlignment="1">
      <alignment/>
    </xf>
    <xf numFmtId="3" fontId="6" fillId="0" borderId="0" xfId="42" applyNumberFormat="1" applyFont="1" applyFill="1" applyAlignment="1">
      <alignment/>
    </xf>
    <xf numFmtId="3" fontId="4" fillId="0" borderId="0" xfId="42" applyNumberFormat="1" applyFont="1" applyFill="1" applyAlignment="1">
      <alignment/>
    </xf>
    <xf numFmtId="164" fontId="37" fillId="0" borderId="20" xfId="67" applyNumberFormat="1" applyFont="1" applyFill="1" applyBorder="1">
      <alignment/>
      <protection/>
    </xf>
    <xf numFmtId="164" fontId="37" fillId="0" borderId="35" xfId="67" applyNumberFormat="1" applyFont="1" applyFill="1" applyBorder="1">
      <alignment/>
      <protection/>
    </xf>
    <xf numFmtId="37" fontId="0" fillId="0" borderId="20" xfId="0" applyNumberFormat="1" applyFont="1" applyFill="1" applyBorder="1" applyAlignment="1">
      <alignment horizontal="right" wrapText="1"/>
    </xf>
    <xf numFmtId="37" fontId="0" fillId="0" borderId="0"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14" xfId="0" applyFont="1" applyFill="1" applyBorder="1" applyAlignment="1">
      <alignment/>
    </xf>
    <xf numFmtId="173" fontId="0" fillId="0" borderId="0" xfId="0" applyNumberFormat="1" applyFont="1" applyFill="1" applyAlignment="1">
      <alignment horizontal="center" wrapText="1"/>
    </xf>
    <xf numFmtId="164" fontId="0" fillId="0" borderId="20" xfId="42" applyNumberFormat="1" applyFont="1" applyFill="1" applyBorder="1" applyAlignment="1">
      <alignment/>
    </xf>
    <xf numFmtId="10" fontId="0" fillId="0" borderId="14" xfId="42" applyNumberFormat="1" applyFont="1" applyFill="1" applyBorder="1" applyAlignment="1">
      <alignment wrapText="1"/>
    </xf>
    <xf numFmtId="168" fontId="0" fillId="0" borderId="0" xfId="64" applyNumberFormat="1" applyFill="1">
      <alignment/>
      <protection/>
    </xf>
    <xf numFmtId="167" fontId="0" fillId="0" borderId="0" xfId="51" applyNumberFormat="1" applyFont="1" applyFill="1" applyAlignment="1">
      <alignment/>
    </xf>
    <xf numFmtId="167" fontId="0" fillId="0" borderId="0" xfId="51" applyNumberFormat="1" applyFont="1" applyFill="1" applyAlignment="1">
      <alignment/>
    </xf>
    <xf numFmtId="167" fontId="0" fillId="0" borderId="20" xfId="64" applyNumberFormat="1" applyFill="1" applyBorder="1">
      <alignment/>
      <protection/>
    </xf>
    <xf numFmtId="167" fontId="0" fillId="0" borderId="0" xfId="64" applyNumberFormat="1" applyFill="1" applyBorder="1">
      <alignment/>
      <protection/>
    </xf>
    <xf numFmtId="164" fontId="0" fillId="0" borderId="0" xfId="44" applyNumberFormat="1" applyFont="1" applyFill="1" applyAlignment="1">
      <alignment/>
    </xf>
    <xf numFmtId="10" fontId="0" fillId="0" borderId="0" xfId="73" applyNumberFormat="1" applyFont="1" applyFill="1" applyAlignment="1">
      <alignment horizontal="center"/>
    </xf>
    <xf numFmtId="10" fontId="0" fillId="0" borderId="0" xfId="64" applyNumberFormat="1" applyFill="1" applyAlignment="1">
      <alignment horizontal="center"/>
      <protection/>
    </xf>
    <xf numFmtId="10" fontId="0" fillId="0" borderId="0" xfId="73" applyNumberFormat="1" applyFont="1" applyFill="1" applyAlignment="1">
      <alignment/>
    </xf>
    <xf numFmtId="164" fontId="0" fillId="0" borderId="0" xfId="64" applyNumberFormat="1" applyFill="1">
      <alignment/>
      <protection/>
    </xf>
    <xf numFmtId="10" fontId="0" fillId="0" borderId="0" xfId="73" applyNumberFormat="1" applyFont="1" applyFill="1" applyAlignment="1">
      <alignment horizontal="center"/>
    </xf>
    <xf numFmtId="10" fontId="0" fillId="0" borderId="0" xfId="73" applyNumberFormat="1" applyFont="1" applyFill="1" applyAlignment="1">
      <alignment/>
    </xf>
    <xf numFmtId="164" fontId="0" fillId="0" borderId="14" xfId="44" applyNumberFormat="1" applyFont="1" applyFill="1" applyBorder="1" applyAlignment="1">
      <alignment/>
    </xf>
    <xf numFmtId="0" fontId="0" fillId="0" borderId="14" xfId="64" applyFill="1" applyBorder="1" applyAlignment="1">
      <alignment horizontal="center"/>
      <protection/>
    </xf>
    <xf numFmtId="0" fontId="0" fillId="0" borderId="14" xfId="64" applyFill="1" applyBorder="1">
      <alignment/>
      <protection/>
    </xf>
    <xf numFmtId="10" fontId="0" fillId="0" borderId="14" xfId="73" applyNumberFormat="1" applyFont="1" applyFill="1" applyBorder="1" applyAlignment="1">
      <alignment horizontal="center"/>
    </xf>
    <xf numFmtId="10" fontId="0" fillId="0" borderId="14" xfId="73" applyNumberFormat="1" applyFont="1" applyFill="1" applyBorder="1" applyAlignment="1">
      <alignment/>
    </xf>
    <xf numFmtId="164" fontId="0" fillId="0" borderId="20" xfId="64" applyNumberFormat="1" applyFill="1" applyBorder="1">
      <alignment/>
      <protection/>
    </xf>
    <xf numFmtId="10" fontId="0" fillId="0" borderId="20" xfId="73" applyNumberFormat="1" applyFont="1" applyFill="1" applyBorder="1" applyAlignment="1">
      <alignment horizontal="center"/>
    </xf>
    <xf numFmtId="10" fontId="0" fillId="0" borderId="20" xfId="64" applyNumberFormat="1" applyFill="1" applyBorder="1">
      <alignment/>
      <protection/>
    </xf>
    <xf numFmtId="10" fontId="6" fillId="0" borderId="16" xfId="0" applyNumberFormat="1" applyFont="1" applyFill="1" applyBorder="1" applyAlignment="1">
      <alignment horizontal="center" wrapText="1"/>
    </xf>
    <xf numFmtId="10" fontId="6" fillId="0" borderId="70" xfId="0" applyNumberFormat="1" applyFont="1" applyFill="1" applyBorder="1" applyAlignment="1">
      <alignment horizontal="center" wrapText="1"/>
    </xf>
    <xf numFmtId="38" fontId="0" fillId="0" borderId="0" xfId="42" applyNumberFormat="1" applyFont="1" applyFill="1" applyAlignment="1">
      <alignment/>
    </xf>
    <xf numFmtId="0" fontId="0" fillId="0" borderId="0" xfId="0" applyFill="1" applyBorder="1" applyAlignment="1">
      <alignment horizontal="center"/>
    </xf>
    <xf numFmtId="164" fontId="0" fillId="0" borderId="0" xfId="0" applyNumberFormat="1" applyFill="1" applyAlignment="1">
      <alignment/>
    </xf>
    <xf numFmtId="164" fontId="0" fillId="0" borderId="0" xfId="42" applyNumberFormat="1" applyFont="1" applyFill="1" applyAlignment="1">
      <alignment/>
    </xf>
    <xf numFmtId="164" fontId="0" fillId="0" borderId="20" xfId="42" applyNumberFormat="1" applyFont="1" applyFill="1" applyBorder="1" applyAlignment="1">
      <alignment/>
    </xf>
    <xf numFmtId="164" fontId="0" fillId="0" borderId="0" xfId="42" applyNumberFormat="1" applyFont="1" applyFill="1" applyBorder="1" applyAlignment="1">
      <alignment/>
    </xf>
    <xf numFmtId="0" fontId="0" fillId="0" borderId="0" xfId="64" applyFont="1" applyFill="1">
      <alignment/>
      <protection/>
    </xf>
    <xf numFmtId="164" fontId="0" fillId="0" borderId="20" xfId="44" applyNumberFormat="1" applyFont="1" applyFill="1" applyBorder="1" applyAlignment="1">
      <alignment/>
    </xf>
    <xf numFmtId="0" fontId="21" fillId="0" borderId="0" xfId="64" applyFont="1" applyFill="1" applyAlignment="1">
      <alignment horizontal="left"/>
      <protection/>
    </xf>
    <xf numFmtId="0" fontId="29" fillId="0" borderId="0" xfId="64" applyFont="1" applyFill="1" applyAlignment="1">
      <alignment horizontal="center"/>
      <protection/>
    </xf>
    <xf numFmtId="0" fontId="1" fillId="0" borderId="0" xfId="64" applyFont="1" applyFill="1" applyAlignment="1" quotePrefix="1">
      <alignment horizontal="center"/>
      <protection/>
    </xf>
    <xf numFmtId="38" fontId="0" fillId="0" borderId="0" xfId="44" applyNumberFormat="1" applyFont="1" applyFill="1" applyAlignment="1">
      <alignment/>
    </xf>
    <xf numFmtId="38" fontId="0" fillId="0" borderId="0" xfId="64" applyNumberFormat="1" applyFill="1">
      <alignment/>
      <protection/>
    </xf>
    <xf numFmtId="0" fontId="1" fillId="0" borderId="0" xfId="64" applyFont="1" applyFill="1">
      <alignment/>
      <protection/>
    </xf>
    <xf numFmtId="38" fontId="0" fillId="0" borderId="20" xfId="64" applyNumberFormat="1" applyFill="1" applyBorder="1">
      <alignment/>
      <protection/>
    </xf>
    <xf numFmtId="164" fontId="0" fillId="0" borderId="0" xfId="44" applyNumberFormat="1" applyFont="1" applyFill="1" applyBorder="1" applyAlignment="1">
      <alignment/>
    </xf>
    <xf numFmtId="0" fontId="0" fillId="0" borderId="0" xfId="64" applyFont="1" applyFill="1" applyAlignment="1">
      <alignment horizontal="center"/>
      <protection/>
    </xf>
    <xf numFmtId="0" fontId="19" fillId="0" borderId="0" xfId="64" applyFont="1" applyFill="1">
      <alignment/>
      <protection/>
    </xf>
    <xf numFmtId="0" fontId="1" fillId="0" borderId="0" xfId="64" applyFont="1" applyFill="1" applyAlignment="1">
      <alignment horizontal="center"/>
      <protection/>
    </xf>
    <xf numFmtId="164" fontId="0" fillId="0" borderId="20" xfId="44" applyNumberFormat="1" applyFont="1" applyFill="1" applyBorder="1" applyAlignment="1">
      <alignment/>
    </xf>
    <xf numFmtId="10" fontId="1" fillId="0" borderId="20" xfId="73" applyNumberFormat="1" applyFont="1" applyFill="1" applyBorder="1" applyAlignment="1">
      <alignment horizontal="center"/>
    </xf>
    <xf numFmtId="0" fontId="0" fillId="0" borderId="0" xfId="64" applyFont="1" applyFill="1" applyAlignment="1">
      <alignment horizontal="left"/>
      <protection/>
    </xf>
    <xf numFmtId="0" fontId="4" fillId="0" borderId="0" xfId="64" applyFont="1" applyFill="1" applyAlignment="1">
      <alignment/>
      <protection/>
    </xf>
    <xf numFmtId="0" fontId="59" fillId="0" borderId="0" xfId="64" applyFont="1" applyFill="1" applyBorder="1" applyAlignment="1">
      <alignment horizontal="center"/>
      <protection/>
    </xf>
    <xf numFmtId="0" fontId="6" fillId="0" borderId="0" xfId="64" applyFont="1" applyFill="1" applyBorder="1" applyAlignment="1">
      <alignment horizontal="center" vertical="center"/>
      <protection/>
    </xf>
    <xf numFmtId="0" fontId="60" fillId="0" borderId="0" xfId="64" applyFont="1" applyFill="1" applyBorder="1" applyAlignment="1">
      <alignment horizontal="center"/>
      <protection/>
    </xf>
    <xf numFmtId="0" fontId="6" fillId="0" borderId="0" xfId="64" applyFont="1" applyFill="1" applyBorder="1" applyAlignment="1">
      <alignment vertical="top"/>
      <protection/>
    </xf>
    <xf numFmtId="0" fontId="6" fillId="0" borderId="0" xfId="64" applyFont="1" applyFill="1" applyBorder="1" applyAlignment="1">
      <alignment horizontal="center"/>
      <protection/>
    </xf>
    <xf numFmtId="10" fontId="6" fillId="0" borderId="0" xfId="73" applyNumberFormat="1" applyFont="1" applyFill="1" applyBorder="1" applyAlignment="1">
      <alignment/>
    </xf>
    <xf numFmtId="0" fontId="0" fillId="0" borderId="0" xfId="64" applyFont="1" applyFill="1" applyBorder="1" applyAlignment="1" quotePrefix="1">
      <alignment horizontal="center"/>
      <protection/>
    </xf>
    <xf numFmtId="0" fontId="0" fillId="0" borderId="0" xfId="64" applyFont="1" applyFill="1" applyBorder="1" applyAlignment="1">
      <alignment horizontal="left"/>
      <protection/>
    </xf>
    <xf numFmtId="10" fontId="0" fillId="0" borderId="0" xfId="73" applyNumberFormat="1" applyFont="1" applyFill="1" applyBorder="1" applyAlignment="1">
      <alignment/>
    </xf>
    <xf numFmtId="0" fontId="9" fillId="0" borderId="12" xfId="0" applyNumberFormat="1" applyFont="1" applyFill="1" applyBorder="1" applyAlignment="1">
      <alignment horizontal="center"/>
    </xf>
    <xf numFmtId="0" fontId="9" fillId="0" borderId="12" xfId="0" applyNumberFormat="1" applyFont="1" applyFill="1" applyBorder="1" applyAlignment="1">
      <alignment horizontal="left"/>
    </xf>
    <xf numFmtId="0" fontId="9" fillId="0" borderId="12" xfId="0" applyFont="1" applyFill="1" applyBorder="1" applyAlignment="1">
      <alignment/>
    </xf>
    <xf numFmtId="0" fontId="9" fillId="0" borderId="12" xfId="0" applyFont="1" applyFill="1" applyBorder="1" applyAlignment="1">
      <alignment horizontal="center"/>
    </xf>
    <xf numFmtId="3" fontId="9" fillId="0" borderId="12" xfId="0" applyNumberFormat="1" applyFont="1" applyFill="1" applyBorder="1" applyAlignment="1">
      <alignment/>
    </xf>
    <xf numFmtId="0" fontId="9" fillId="0" borderId="12" xfId="0" applyFont="1" applyFill="1" applyBorder="1" applyAlignment="1">
      <alignment/>
    </xf>
    <xf numFmtId="3" fontId="9" fillId="0" borderId="12" xfId="0" applyNumberFormat="1" applyFont="1" applyFill="1" applyBorder="1" applyAlignment="1">
      <alignment/>
    </xf>
    <xf numFmtId="164" fontId="0" fillId="0" borderId="0" xfId="44" applyNumberFormat="1" applyFont="1" applyFill="1" applyAlignment="1">
      <alignment/>
    </xf>
    <xf numFmtId="0" fontId="98" fillId="29" borderId="0" xfId="0" applyFont="1" applyFill="1" applyAlignment="1">
      <alignment horizontal="center"/>
    </xf>
    <xf numFmtId="0" fontId="99" fillId="29" borderId="0" xfId="0" applyFont="1" applyFill="1" applyAlignment="1">
      <alignment horizontal="center" wrapText="1"/>
    </xf>
    <xf numFmtId="0" fontId="99" fillId="0" borderId="0" xfId="0" applyFont="1" applyAlignment="1">
      <alignment horizontal="center"/>
    </xf>
    <xf numFmtId="0" fontId="100" fillId="0" borderId="0" xfId="0" applyFont="1" applyAlignment="1">
      <alignment/>
    </xf>
    <xf numFmtId="0" fontId="101" fillId="0" borderId="0" xfId="0" applyFont="1" applyAlignment="1">
      <alignment/>
    </xf>
    <xf numFmtId="0" fontId="101" fillId="0" borderId="13" xfId="0" applyFont="1" applyBorder="1" applyAlignment="1">
      <alignment/>
    </xf>
    <xf numFmtId="0" fontId="100" fillId="0" borderId="0" xfId="0" applyFont="1" applyBorder="1" applyAlignment="1">
      <alignment/>
    </xf>
    <xf numFmtId="164" fontId="99" fillId="29" borderId="0" xfId="42" applyNumberFormat="1" applyFont="1" applyFill="1" applyAlignment="1">
      <alignment horizontal="center" wrapText="1"/>
    </xf>
    <xf numFmtId="164" fontId="99" fillId="29" borderId="0" xfId="0" applyNumberFormat="1" applyFont="1" applyFill="1" applyAlignment="1">
      <alignment horizontal="center" wrapText="1"/>
    </xf>
    <xf numFmtId="164" fontId="54" fillId="0" borderId="0" xfId="42" applyNumberFormat="1" applyFont="1" applyAlignment="1">
      <alignment/>
    </xf>
    <xf numFmtId="164" fontId="0" fillId="0" borderId="0" xfId="42" applyNumberFormat="1" applyFont="1" applyAlignment="1">
      <alignment/>
    </xf>
    <xf numFmtId="164" fontId="54" fillId="0" borderId="0" xfId="42" applyNumberFormat="1" applyFont="1" applyBorder="1" applyAlignment="1">
      <alignment/>
    </xf>
    <xf numFmtId="164" fontId="54" fillId="0" borderId="0" xfId="42" applyNumberFormat="1" applyFont="1" applyBorder="1" applyAlignment="1">
      <alignment horizontal="left"/>
    </xf>
    <xf numFmtId="164" fontId="54" fillId="0" borderId="13" xfId="42" applyNumberFormat="1" applyFont="1" applyBorder="1" applyAlignment="1">
      <alignment/>
    </xf>
    <xf numFmtId="164" fontId="100" fillId="0" borderId="0" xfId="0" applyNumberFormat="1" applyFont="1" applyBorder="1" applyAlignment="1">
      <alignment/>
    </xf>
    <xf numFmtId="164" fontId="100" fillId="0" borderId="0" xfId="0" applyNumberFormat="1" applyFont="1" applyAlignment="1">
      <alignment/>
    </xf>
    <xf numFmtId="164" fontId="84" fillId="0" borderId="0" xfId="42" applyNumberFormat="1" applyFont="1" applyBorder="1" applyAlignment="1">
      <alignment/>
    </xf>
    <xf numFmtId="164" fontId="54" fillId="0" borderId="0" xfId="42" applyNumberFormat="1" applyFont="1" applyAlignment="1">
      <alignment horizontal="left"/>
    </xf>
    <xf numFmtId="164" fontId="54" fillId="0" borderId="0" xfId="42" applyNumberFormat="1" applyFont="1" applyFill="1" applyBorder="1" applyAlignment="1">
      <alignment/>
    </xf>
    <xf numFmtId="164" fontId="102" fillId="0" borderId="0" xfId="42" applyNumberFormat="1" applyFont="1" applyAlignment="1">
      <alignment/>
    </xf>
    <xf numFmtId="164" fontId="102" fillId="0" borderId="0" xfId="42" applyNumberFormat="1" applyFont="1" applyAlignment="1">
      <alignment horizontal="left"/>
    </xf>
    <xf numFmtId="0" fontId="6" fillId="0" borderId="53" xfId="0" applyFont="1" applyBorder="1" applyAlignment="1">
      <alignment vertical="center" wrapText="1"/>
    </xf>
    <xf numFmtId="38" fontId="6" fillId="28" borderId="51" xfId="64" applyNumberFormat="1" applyFont="1" applyFill="1" applyBorder="1" applyProtection="1">
      <alignment/>
      <protection locked="0"/>
    </xf>
    <xf numFmtId="38" fontId="6" fillId="28" borderId="20" xfId="64" applyNumberFormat="1" applyFont="1" applyFill="1" applyBorder="1" applyProtection="1">
      <alignment/>
      <protection locked="0"/>
    </xf>
    <xf numFmtId="38" fontId="6" fillId="28" borderId="45" xfId="64" applyNumberFormat="1" applyFont="1" applyFill="1" applyBorder="1" applyProtection="1">
      <alignment/>
      <protection locked="0"/>
    </xf>
    <xf numFmtId="38" fontId="6" fillId="28" borderId="12" xfId="64" applyNumberFormat="1" applyFont="1" applyFill="1" applyBorder="1" applyProtection="1">
      <alignment/>
      <protection locked="0"/>
    </xf>
    <xf numFmtId="38" fontId="6" fillId="28" borderId="28" xfId="64" applyNumberFormat="1" applyFont="1" applyFill="1" applyBorder="1" applyProtection="1">
      <alignment/>
      <protection locked="0"/>
    </xf>
    <xf numFmtId="38" fontId="6" fillId="28" borderId="0" xfId="64" applyNumberFormat="1" applyFont="1" applyFill="1" applyBorder="1" applyProtection="1">
      <alignment/>
      <protection locked="0"/>
    </xf>
    <xf numFmtId="38" fontId="6" fillId="28" borderId="74" xfId="64" applyNumberFormat="1" applyFont="1" applyFill="1" applyBorder="1" applyProtection="1">
      <alignment/>
      <protection locked="0"/>
    </xf>
    <xf numFmtId="14" fontId="0" fillId="30" borderId="0" xfId="64" applyNumberFormat="1" applyFill="1" applyBorder="1" applyAlignment="1" applyProtection="1">
      <alignment horizontal="center" vertical="center" wrapText="1"/>
      <protection locked="0"/>
    </xf>
    <xf numFmtId="10" fontId="0" fillId="0" borderId="14" xfId="73" applyNumberFormat="1" applyFont="1" applyFill="1" applyBorder="1" applyAlignment="1">
      <alignment horizontal="center"/>
    </xf>
    <xf numFmtId="43" fontId="101" fillId="0" borderId="0" xfId="42" applyFont="1" applyAlignment="1">
      <alignment/>
    </xf>
    <xf numFmtId="43" fontId="63" fillId="0" borderId="0" xfId="42" applyFont="1" applyAlignment="1">
      <alignment/>
    </xf>
    <xf numFmtId="43" fontId="101" fillId="0" borderId="0" xfId="42" applyFont="1" applyFill="1" applyAlignment="1">
      <alignment/>
    </xf>
    <xf numFmtId="164" fontId="103" fillId="0" borderId="0" xfId="42" applyNumberFormat="1" applyFont="1" applyAlignment="1">
      <alignment/>
    </xf>
    <xf numFmtId="164" fontId="104" fillId="0" borderId="0" xfId="42" applyNumberFormat="1" applyFont="1" applyFill="1" applyAlignment="1">
      <alignment/>
    </xf>
    <xf numFmtId="164" fontId="4" fillId="0" borderId="0" xfId="44" applyNumberFormat="1" applyFont="1" applyFill="1" applyBorder="1" applyAlignment="1">
      <alignment/>
    </xf>
    <xf numFmtId="0" fontId="9" fillId="0" borderId="0" xfId="0" applyFont="1" applyFill="1" applyBorder="1" applyAlignment="1">
      <alignment/>
    </xf>
    <xf numFmtId="3" fontId="9" fillId="0" borderId="0" xfId="0" applyNumberFormat="1" applyFont="1" applyFill="1" applyBorder="1" applyAlignment="1">
      <alignment/>
    </xf>
    <xf numFmtId="43" fontId="9" fillId="0" borderId="0" xfId="44" applyFont="1" applyFill="1" applyBorder="1" applyAlignment="1">
      <alignment/>
    </xf>
    <xf numFmtId="164" fontId="4" fillId="0" borderId="0" xfId="44" applyNumberFormat="1" applyFont="1" applyFill="1" applyAlignment="1">
      <alignment/>
    </xf>
    <xf numFmtId="164" fontId="9" fillId="0" borderId="68" xfId="44" applyNumberFormat="1" applyFont="1" applyFill="1" applyBorder="1" applyAlignment="1">
      <alignment/>
    </xf>
    <xf numFmtId="0" fontId="99" fillId="0" borderId="0" xfId="0" applyFont="1" applyFill="1" applyAlignment="1">
      <alignment horizontal="center"/>
    </xf>
    <xf numFmtId="43" fontId="99" fillId="0" borderId="0" xfId="42" applyFont="1" applyFill="1" applyAlignment="1">
      <alignment horizontal="center" wrapText="1"/>
    </xf>
    <xf numFmtId="0" fontId="64" fillId="0" borderId="0" xfId="64" applyFont="1" applyFill="1" applyBorder="1" applyAlignment="1">
      <alignment horizontal="center"/>
      <protection/>
    </xf>
    <xf numFmtId="0" fontId="60" fillId="0" borderId="0" xfId="64" applyFont="1" applyFill="1" applyBorder="1" applyAlignment="1">
      <alignment horizontal="center" vertical="center"/>
      <protection/>
    </xf>
    <xf numFmtId="0" fontId="59" fillId="0" borderId="0" xfId="64" applyFont="1" applyFill="1" applyBorder="1" applyAlignment="1">
      <alignment horizontal="left"/>
      <protection/>
    </xf>
    <xf numFmtId="0" fontId="0" fillId="0" borderId="0" xfId="0" applyFont="1" applyBorder="1" applyAlignment="1">
      <alignment horizontal="center"/>
    </xf>
    <xf numFmtId="0" fontId="0" fillId="0" borderId="0" xfId="68" applyFont="1" applyFill="1" applyBorder="1" applyAlignment="1">
      <alignment horizontal="center"/>
      <protection/>
    </xf>
    <xf numFmtId="10" fontId="0" fillId="0" borderId="0" xfId="73" applyNumberFormat="1" applyFont="1" applyBorder="1" applyAlignment="1">
      <alignment horizontal="right"/>
    </xf>
    <xf numFmtId="0" fontId="0" fillId="0" borderId="0" xfId="68" applyFont="1" applyFill="1" applyBorder="1" applyAlignment="1">
      <alignment/>
      <protection/>
    </xf>
    <xf numFmtId="0" fontId="0" fillId="0" borderId="0" xfId="0" applyFill="1" applyBorder="1" applyAlignment="1">
      <alignment horizontal="right"/>
    </xf>
    <xf numFmtId="10" fontId="66" fillId="0" borderId="0" xfId="66" applyNumberFormat="1" applyFont="1" applyFill="1" applyBorder="1" applyAlignment="1" applyProtection="1">
      <alignment horizontal="right"/>
      <protection/>
    </xf>
    <xf numFmtId="10" fontId="0" fillId="0" borderId="0" xfId="0" applyNumberFormat="1" applyFill="1" applyBorder="1" applyAlignment="1">
      <alignment horizontal="right"/>
    </xf>
    <xf numFmtId="0" fontId="68" fillId="0" borderId="0" xfId="81" applyFont="1" applyFill="1" applyBorder="1" applyAlignment="1" applyProtection="1">
      <alignment horizontal="right" vertical="top"/>
      <protection locked="0"/>
    </xf>
    <xf numFmtId="43" fontId="99" fillId="29" borderId="0" xfId="42" applyFont="1" applyFill="1" applyAlignment="1">
      <alignment horizontal="center" wrapText="1"/>
    </xf>
    <xf numFmtId="0" fontId="22" fillId="0" borderId="0" xfId="0" applyFont="1" applyAlignment="1">
      <alignment horizontal="center"/>
    </xf>
    <xf numFmtId="0" fontId="0" fillId="0" borderId="0" xfId="0" applyFont="1" applyAlignment="1">
      <alignment horizontal="center" vertical="center"/>
    </xf>
    <xf numFmtId="0" fontId="0" fillId="0" borderId="0" xfId="0" applyAlignment="1">
      <alignment/>
    </xf>
    <xf numFmtId="0" fontId="1" fillId="0" borderId="34" xfId="0" applyFont="1" applyBorder="1" applyAlignment="1">
      <alignment horizontal="center" vertical="center" wrapText="1"/>
    </xf>
    <xf numFmtId="0" fontId="0" fillId="0" borderId="75" xfId="0" applyFont="1" applyBorder="1" applyAlignment="1">
      <alignment horizontal="center" vertical="center" wrapText="1"/>
    </xf>
    <xf numFmtId="0" fontId="22" fillId="28" borderId="0" xfId="0" applyFont="1" applyFill="1" applyAlignment="1">
      <alignment horizontal="center"/>
    </xf>
    <xf numFmtId="0" fontId="4" fillId="0" borderId="34" xfId="0" applyFont="1" applyBorder="1" applyAlignment="1">
      <alignment horizontal="center" vertical="center"/>
    </xf>
    <xf numFmtId="0" fontId="4" fillId="0" borderId="43" xfId="0" applyFont="1" applyBorder="1" applyAlignment="1">
      <alignment horizontal="center" vertical="center"/>
    </xf>
    <xf numFmtId="0" fontId="22" fillId="0" borderId="0" xfId="0" applyFont="1" applyFill="1" applyAlignment="1">
      <alignment horizontal="center"/>
    </xf>
    <xf numFmtId="0" fontId="6" fillId="0" borderId="76" xfId="0" applyFont="1" applyBorder="1" applyAlignment="1">
      <alignment horizontal="left" vertical="center" wrapText="1"/>
    </xf>
    <xf numFmtId="0" fontId="6" fillId="0" borderId="77" xfId="0" applyFont="1" applyBorder="1" applyAlignment="1">
      <alignment horizontal="left" vertical="center" wrapText="1"/>
    </xf>
    <xf numFmtId="0" fontId="6" fillId="0" borderId="78"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6" fillId="0" borderId="62" xfId="0" applyFont="1" applyBorder="1" applyAlignment="1">
      <alignment horizontal="left" vertical="center" wrapText="1"/>
    </xf>
    <xf numFmtId="0" fontId="6" fillId="0" borderId="20" xfId="0" applyFont="1" applyBorder="1" applyAlignment="1">
      <alignment horizontal="left"/>
    </xf>
    <xf numFmtId="0" fontId="6" fillId="0" borderId="39" xfId="0" applyFont="1" applyBorder="1" applyAlignment="1">
      <alignment horizontal="left"/>
    </xf>
    <xf numFmtId="0" fontId="4" fillId="0" borderId="42" xfId="0" applyFont="1" applyBorder="1" applyAlignment="1">
      <alignment horizontal="center"/>
    </xf>
    <xf numFmtId="0" fontId="4" fillId="0" borderId="80" xfId="0" applyFont="1" applyBorder="1" applyAlignment="1">
      <alignment horizontal="center"/>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25" fillId="0" borderId="0" xfId="0" applyFont="1" applyFill="1" applyAlignment="1">
      <alignment horizontal="center" vertical="center"/>
    </xf>
    <xf numFmtId="0" fontId="6" fillId="0" borderId="0" xfId="0" applyFont="1" applyFill="1" applyAlignment="1">
      <alignment horizontal="left"/>
    </xf>
    <xf numFmtId="0" fontId="12" fillId="0" borderId="65" xfId="0" applyFont="1" applyFill="1" applyBorder="1" applyAlignment="1">
      <alignment horizontal="center"/>
    </xf>
    <xf numFmtId="0" fontId="12" fillId="0" borderId="66" xfId="0" applyFont="1" applyFill="1" applyBorder="1" applyAlignment="1">
      <alignment horizontal="center"/>
    </xf>
    <xf numFmtId="170" fontId="32" fillId="0" borderId="0" xfId="67" applyNumberFormat="1" applyFont="1" applyAlignment="1">
      <alignment horizontal="center" vertical="top"/>
      <protection/>
    </xf>
    <xf numFmtId="0" fontId="32" fillId="0" borderId="0" xfId="0" applyFont="1" applyAlignment="1">
      <alignment horizontal="center" vertical="top"/>
    </xf>
    <xf numFmtId="0" fontId="31" fillId="0" borderId="0" xfId="0" applyFont="1" applyFill="1" applyAlignment="1">
      <alignment horizontal="center"/>
    </xf>
    <xf numFmtId="0" fontId="0" fillId="0" borderId="0" xfId="0" applyAlignment="1">
      <alignment horizontal="center"/>
    </xf>
    <xf numFmtId="9" fontId="44" fillId="0" borderId="0" xfId="67" applyNumberFormat="1" applyFont="1" applyFill="1" applyBorder="1" applyAlignment="1" quotePrefix="1">
      <alignment horizontal="center" vertical="top" wrapText="1"/>
      <protection/>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164" fontId="37" fillId="0" borderId="0" xfId="67" applyNumberFormat="1" applyFont="1" applyFill="1" applyAlignment="1">
      <alignment horizontal="center"/>
      <protection/>
    </xf>
    <xf numFmtId="0" fontId="37" fillId="0" borderId="0" xfId="67" applyFont="1" applyFill="1" applyAlignment="1">
      <alignment horizontal="center" vertical="top"/>
      <protection/>
    </xf>
    <xf numFmtId="0" fontId="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0" fillId="0" borderId="0" xfId="0" applyFont="1" applyAlignment="1">
      <alignment/>
    </xf>
    <xf numFmtId="0" fontId="6" fillId="0" borderId="0" xfId="0" applyFont="1" applyAlignment="1">
      <alignment horizontal="center" vertical="center"/>
    </xf>
    <xf numFmtId="0" fontId="1" fillId="0" borderId="0" xfId="0" applyFont="1" applyBorder="1" applyAlignment="1">
      <alignment horizontal="center" vertical="top" wrapText="1"/>
    </xf>
    <xf numFmtId="0" fontId="0" fillId="0" borderId="14" xfId="0" applyBorder="1" applyAlignment="1">
      <alignment horizontal="center"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ill="1" applyAlignment="1">
      <alignment horizontal="center" vertical="top"/>
    </xf>
    <xf numFmtId="0" fontId="0" fillId="0" borderId="0" xfId="0" applyAlignment="1">
      <alignment horizontal="center" vertical="top"/>
    </xf>
    <xf numFmtId="0" fontId="0" fillId="0" borderId="0" xfId="0" applyFont="1" applyFill="1" applyAlignment="1">
      <alignment horizontal="left" wrapText="1"/>
    </xf>
    <xf numFmtId="0" fontId="0" fillId="0" borderId="0" xfId="0" applyFill="1" applyAlignment="1">
      <alignment horizontal="left" wrapText="1"/>
    </xf>
    <xf numFmtId="0" fontId="0" fillId="0" borderId="45" xfId="64" applyBorder="1" applyAlignment="1">
      <alignment horizontal="center" vertical="top" wrapText="1"/>
      <protection/>
    </xf>
    <xf numFmtId="0" fontId="0" fillId="0" borderId="53" xfId="64" applyBorder="1" applyAlignment="1">
      <alignment horizontal="center" vertical="top" wrapText="1"/>
      <protection/>
    </xf>
    <xf numFmtId="0" fontId="35" fillId="0" borderId="0" xfId="64" applyFont="1" applyAlignment="1">
      <alignment horizontal="center" wrapText="1"/>
      <protection/>
    </xf>
    <xf numFmtId="0" fontId="0" fillId="0" borderId="0" xfId="64" applyAlignment="1">
      <alignment horizontal="center" wrapText="1"/>
      <protection/>
    </xf>
    <xf numFmtId="3" fontId="36" fillId="0" borderId="0" xfId="64" applyNumberFormat="1" applyFont="1" applyFill="1" applyAlignment="1">
      <alignment horizontal="center" vertical="center" wrapText="1"/>
      <protection/>
    </xf>
    <xf numFmtId="0" fontId="12" fillId="0" borderId="0" xfId="64" applyFont="1" applyAlignment="1">
      <alignment horizontal="center" vertical="center" wrapText="1"/>
      <protection/>
    </xf>
    <xf numFmtId="0" fontId="0" fillId="0" borderId="45" xfId="64" applyFont="1" applyBorder="1" applyAlignment="1">
      <alignment horizontal="center" vertical="top" wrapText="1"/>
      <protection/>
    </xf>
    <xf numFmtId="0" fontId="0" fillId="0" borderId="45" xfId="64" applyBorder="1" applyAlignment="1">
      <alignment horizontal="center" vertical="center" wrapText="1"/>
      <protection/>
    </xf>
    <xf numFmtId="0" fontId="0" fillId="0" borderId="53" xfId="64" applyBorder="1" applyAlignment="1">
      <alignment horizontal="center" vertical="center" wrapText="1"/>
      <protection/>
    </xf>
    <xf numFmtId="0" fontId="6" fillId="0" borderId="27" xfId="64" applyFont="1" applyBorder="1" applyAlignment="1">
      <alignment horizontal="center" vertical="top" wrapText="1"/>
      <protection/>
    </xf>
    <xf numFmtId="0" fontId="0" fillId="0" borderId="12" xfId="64" applyBorder="1" applyAlignment="1">
      <alignment horizontal="center" vertical="top" wrapText="1"/>
      <protection/>
    </xf>
    <xf numFmtId="0" fontId="0" fillId="0" borderId="26" xfId="64" applyBorder="1" applyAlignment="1">
      <alignment horizontal="center" vertical="top" wrapText="1"/>
      <protection/>
    </xf>
    <xf numFmtId="0" fontId="0" fillId="0" borderId="25" xfId="64" applyBorder="1" applyAlignment="1">
      <alignment horizontal="center" vertical="top" wrapText="1"/>
      <protection/>
    </xf>
    <xf numFmtId="0" fontId="0" fillId="0" borderId="0" xfId="64" applyBorder="1" applyAlignment="1">
      <alignment horizontal="center" vertical="top" wrapText="1"/>
      <protection/>
    </xf>
    <xf numFmtId="0" fontId="0" fillId="0" borderId="24" xfId="64" applyBorder="1" applyAlignment="1">
      <alignment horizontal="center" vertical="top" wrapText="1"/>
      <protection/>
    </xf>
    <xf numFmtId="0" fontId="0" fillId="0" borderId="23" xfId="64" applyBorder="1" applyAlignment="1">
      <alignment horizontal="center" vertical="top" wrapText="1"/>
      <protection/>
    </xf>
    <xf numFmtId="0" fontId="0" fillId="0" borderId="14" xfId="64" applyBorder="1" applyAlignment="1">
      <alignment horizontal="center" vertical="top" wrapText="1"/>
      <protection/>
    </xf>
    <xf numFmtId="0" fontId="0" fillId="0" borderId="22" xfId="64" applyBorder="1" applyAlignment="1">
      <alignment horizontal="center" vertical="top" wrapText="1"/>
      <protection/>
    </xf>
    <xf numFmtId="0" fontId="0" fillId="0" borderId="45" xfId="64" applyFont="1" applyBorder="1" applyAlignment="1">
      <alignment horizontal="center" vertical="center" wrapText="1"/>
      <protection/>
    </xf>
    <xf numFmtId="0" fontId="4" fillId="31" borderId="67" xfId="0" applyFont="1" applyFill="1" applyBorder="1" applyAlignment="1">
      <alignment horizontal="center"/>
    </xf>
    <xf numFmtId="0" fontId="4" fillId="31" borderId="15" xfId="0" applyFont="1" applyFill="1" applyBorder="1" applyAlignment="1">
      <alignment horizontal="center"/>
    </xf>
    <xf numFmtId="0" fontId="4" fillId="31" borderId="68" xfId="0" applyFont="1" applyFill="1" applyBorder="1" applyAlignment="1">
      <alignment horizontal="center"/>
    </xf>
    <xf numFmtId="0" fontId="4" fillId="0" borderId="67" xfId="0" applyFont="1" applyFill="1" applyBorder="1" applyAlignment="1">
      <alignment horizontal="center" wrapText="1"/>
    </xf>
    <xf numFmtId="0" fontId="6" fillId="0" borderId="68" xfId="0" applyFont="1" applyFill="1" applyBorder="1" applyAlignment="1">
      <alignment horizontal="center" wrapText="1"/>
    </xf>
    <xf numFmtId="0" fontId="6" fillId="0" borderId="9" xfId="0" applyNumberFormat="1" applyFont="1" applyFill="1" applyBorder="1" applyAlignment="1">
      <alignment horizontal="left" vertical="center" wrapText="1"/>
    </xf>
    <xf numFmtId="0" fontId="6" fillId="0" borderId="18" xfId="0" applyNumberFormat="1" applyFont="1" applyFill="1" applyBorder="1" applyAlignment="1">
      <alignment horizontal="left" vertical="center"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3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8" xfId="0"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19" xfId="0" applyNumberFormat="1" applyFont="1" applyFill="1" applyBorder="1" applyAlignment="1">
      <alignment horizontal="left" vertical="center" wrapText="1"/>
    </xf>
    <xf numFmtId="0" fontId="6" fillId="0" borderId="0" xfId="0" applyNumberFormat="1" applyFont="1" applyFill="1" applyBorder="1" applyAlignment="1">
      <alignment horizontal="left"/>
    </xf>
    <xf numFmtId="0" fontId="6" fillId="0" borderId="19" xfId="0" applyNumberFormat="1" applyFont="1" applyFill="1" applyBorder="1" applyAlignment="1">
      <alignment horizontal="left"/>
    </xf>
    <xf numFmtId="0" fontId="62" fillId="0" borderId="36"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14" fillId="0" borderId="0" xfId="0" applyFont="1" applyAlignment="1">
      <alignment horizontal="center" vertical="center" wrapText="1"/>
    </xf>
    <xf numFmtId="0" fontId="0" fillId="0" borderId="0" xfId="0" applyFont="1" applyAlignment="1">
      <alignment horizontal="center" vertical="center" wrapText="1"/>
    </xf>
    <xf numFmtId="3" fontId="12" fillId="0" borderId="0" xfId="0" applyNumberFormat="1" applyFont="1" applyBorder="1" applyAlignment="1">
      <alignment horizontal="center" vertical="center"/>
    </xf>
    <xf numFmtId="0" fontId="0" fillId="0" borderId="0" xfId="0" applyFont="1" applyAlignment="1">
      <alignment horizontal="center" vertical="center"/>
    </xf>
    <xf numFmtId="0" fontId="6" fillId="0" borderId="16" xfId="0" applyFont="1" applyFill="1" applyBorder="1" applyAlignment="1">
      <alignment horizontal="left" wrapText="1"/>
    </xf>
    <xf numFmtId="0" fontId="6" fillId="0" borderId="19" xfId="0" applyFont="1" applyFill="1" applyBorder="1" applyAlignment="1">
      <alignment horizontal="left" wrapText="1"/>
    </xf>
    <xf numFmtId="0" fontId="9" fillId="31" borderId="67" xfId="0" applyFont="1" applyFill="1" applyBorder="1" applyAlignment="1">
      <alignment horizontal="left" wrapText="1"/>
    </xf>
    <xf numFmtId="0" fontId="9" fillId="31" borderId="15" xfId="0" applyFont="1" applyFill="1" applyBorder="1" applyAlignment="1">
      <alignment horizontal="left" wrapText="1"/>
    </xf>
    <xf numFmtId="0" fontId="9" fillId="31" borderId="68" xfId="0" applyFont="1" applyFill="1" applyBorder="1" applyAlignment="1">
      <alignment horizontal="left" wrapText="1"/>
    </xf>
    <xf numFmtId="0" fontId="6" fillId="0" borderId="15" xfId="0" applyFont="1" applyFill="1" applyBorder="1" applyAlignment="1">
      <alignment horizontal="center" wrapText="1"/>
    </xf>
    <xf numFmtId="0" fontId="0" fillId="0" borderId="0" xfId="64" applyFill="1" applyAlignment="1">
      <alignment vertical="top" wrapText="1"/>
      <protection/>
    </xf>
    <xf numFmtId="0" fontId="1" fillId="0" borderId="45" xfId="64" applyFont="1" applyBorder="1" applyAlignment="1">
      <alignment horizontal="center" vertical="center" wrapText="1"/>
      <protection/>
    </xf>
    <xf numFmtId="0" fontId="1" fillId="0" borderId="53" xfId="64" applyFont="1" applyBorder="1" applyAlignment="1">
      <alignment horizontal="center" vertical="center" wrapText="1"/>
      <protection/>
    </xf>
    <xf numFmtId="0" fontId="32" fillId="0" borderId="0" xfId="64" applyFont="1" applyAlignment="1">
      <alignment horizontal="center"/>
      <protection/>
    </xf>
    <xf numFmtId="0" fontId="0" fillId="0" borderId="0" xfId="64" applyAlignment="1">
      <alignment horizontal="center"/>
      <protection/>
    </xf>
    <xf numFmtId="3" fontId="31" fillId="0" borderId="0" xfId="64" applyNumberFormat="1" applyFont="1" applyFill="1" applyAlignment="1">
      <alignment horizontal="center" vertical="center"/>
      <protection/>
    </xf>
    <xf numFmtId="0" fontId="0" fillId="0" borderId="0" xfId="64" applyAlignment="1">
      <alignment horizontal="center" vertical="center"/>
      <protection/>
    </xf>
    <xf numFmtId="0" fontId="1" fillId="0" borderId="27" xfId="64" applyFont="1" applyBorder="1" applyAlignment="1">
      <alignment horizontal="center" vertical="center" wrapText="1"/>
      <protection/>
    </xf>
    <xf numFmtId="0" fontId="1" fillId="0" borderId="26" xfId="64" applyFont="1" applyBorder="1" applyAlignment="1">
      <alignment wrapText="1"/>
      <protection/>
    </xf>
    <xf numFmtId="0" fontId="1" fillId="0" borderId="23" xfId="64" applyFont="1" applyBorder="1" applyAlignment="1">
      <alignment horizontal="center" vertical="center" wrapText="1"/>
      <protection/>
    </xf>
    <xf numFmtId="0" fontId="1" fillId="0" borderId="22" xfId="64" applyFont="1" applyBorder="1" applyAlignment="1">
      <alignment wrapText="1"/>
      <protection/>
    </xf>
    <xf numFmtId="0" fontId="1" fillId="0" borderId="26" xfId="64" applyFont="1" applyBorder="1" applyAlignment="1">
      <alignment horizontal="center" vertical="center" wrapText="1"/>
      <protection/>
    </xf>
    <xf numFmtId="0" fontId="1" fillId="0" borderId="22" xfId="64" applyFont="1" applyBorder="1" applyAlignment="1">
      <alignment horizontal="center" vertical="center" wrapText="1"/>
      <protection/>
    </xf>
    <xf numFmtId="0" fontId="0" fillId="0" borderId="51" xfId="64" applyBorder="1" applyAlignment="1">
      <alignment horizontal="center" vertic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4"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32" fillId="0" borderId="0" xfId="0" applyFont="1" applyAlignment="1">
      <alignment horizontal="center" vertical="center"/>
    </xf>
    <xf numFmtId="3" fontId="31" fillId="0" borderId="0" xfId="0" applyNumberFormat="1" applyFont="1" applyFill="1" applyAlignment="1">
      <alignment horizontal="center" vertical="center"/>
    </xf>
    <xf numFmtId="3" fontId="43" fillId="0" borderId="27" xfId="0" applyNumberFormat="1" applyFont="1" applyFill="1" applyBorder="1" applyAlignment="1">
      <alignment horizontal="center" vertical="center" wrapText="1"/>
    </xf>
    <xf numFmtId="0" fontId="4" fillId="0" borderId="26" xfId="0" applyFont="1" applyBorder="1" applyAlignment="1">
      <alignment wrapText="1"/>
    </xf>
    <xf numFmtId="0" fontId="4" fillId="0" borderId="25" xfId="0" applyFont="1" applyBorder="1" applyAlignment="1">
      <alignment wrapText="1"/>
    </xf>
    <xf numFmtId="0" fontId="4" fillId="0" borderId="24" xfId="0" applyFont="1" applyBorder="1" applyAlignment="1">
      <alignment wrapText="1"/>
    </xf>
    <xf numFmtId="0" fontId="4" fillId="0" borderId="23" xfId="0" applyFont="1" applyBorder="1" applyAlignment="1">
      <alignment wrapText="1"/>
    </xf>
    <xf numFmtId="0" fontId="4" fillId="0" borderId="22" xfId="0" applyFont="1" applyBorder="1" applyAlignment="1">
      <alignment wrapText="1"/>
    </xf>
    <xf numFmtId="3" fontId="43" fillId="0" borderId="21" xfId="0" applyNumberFormat="1" applyFont="1" applyFill="1" applyBorder="1" applyAlignment="1">
      <alignment horizontal="center" vertical="center"/>
    </xf>
    <xf numFmtId="0" fontId="6" fillId="0" borderId="28" xfId="0" applyFont="1" applyBorder="1" applyAlignment="1">
      <alignment horizontal="center" vertical="center"/>
    </xf>
    <xf numFmtId="0" fontId="6" fillId="0" borderId="60" xfId="0" applyFont="1" applyBorder="1" applyAlignment="1">
      <alignment horizontal="center" vertical="center"/>
    </xf>
    <xf numFmtId="0" fontId="4" fillId="0" borderId="26" xfId="0" applyFont="1" applyBorder="1" applyAlignment="1">
      <alignment wrapText="1"/>
    </xf>
    <xf numFmtId="0" fontId="4" fillId="0" borderId="25" xfId="0" applyFont="1" applyBorder="1" applyAlignment="1">
      <alignment wrapText="1"/>
    </xf>
    <xf numFmtId="0" fontId="4" fillId="0" borderId="24" xfId="0" applyFont="1" applyBorder="1" applyAlignment="1">
      <alignment wrapText="1"/>
    </xf>
    <xf numFmtId="0" fontId="4" fillId="0" borderId="23" xfId="0" applyFont="1" applyBorder="1" applyAlignment="1">
      <alignment wrapText="1"/>
    </xf>
    <xf numFmtId="0" fontId="4" fillId="0" borderId="22" xfId="0" applyFont="1" applyBorder="1" applyAlignment="1">
      <alignment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3" fontId="31" fillId="0" borderId="0" xfId="64" applyNumberFormat="1" applyFont="1" applyFill="1" applyAlignment="1">
      <alignment horizontal="center"/>
      <protection/>
    </xf>
    <xf numFmtId="0" fontId="0" fillId="0" borderId="21" xfId="64" applyFill="1" applyBorder="1" applyAlignment="1">
      <alignment horizontal="center"/>
      <protection/>
    </xf>
    <xf numFmtId="0" fontId="0" fillId="0" borderId="60" xfId="64" applyFill="1" applyBorder="1" applyAlignment="1">
      <alignment horizontal="center"/>
      <protection/>
    </xf>
    <xf numFmtId="0" fontId="0" fillId="0" borderId="21" xfId="64" applyBorder="1" applyAlignment="1">
      <alignment horizontal="center"/>
      <protection/>
    </xf>
    <xf numFmtId="0" fontId="0" fillId="0" borderId="60" xfId="64" applyBorder="1" applyAlignment="1">
      <alignment horizontal="center"/>
      <protection/>
    </xf>
    <xf numFmtId="0" fontId="32" fillId="0" borderId="0" xfId="64" applyFont="1" applyFill="1" applyAlignment="1">
      <alignment horizontal="center"/>
      <protection/>
    </xf>
    <xf numFmtId="0" fontId="0" fillId="0" borderId="27" xfId="64" applyBorder="1" applyAlignment="1">
      <alignment horizontal="center" wrapText="1"/>
      <protection/>
    </xf>
    <xf numFmtId="0" fontId="0" fillId="0" borderId="26" xfId="64" applyBorder="1" applyAlignment="1">
      <alignment wrapText="1"/>
      <protection/>
    </xf>
    <xf numFmtId="0" fontId="0" fillId="0" borderId="23" xfId="64" applyBorder="1" applyAlignment="1">
      <alignment horizontal="center" wrapText="1"/>
      <protection/>
    </xf>
    <xf numFmtId="0" fontId="0" fillId="0" borderId="22" xfId="64" applyBorder="1" applyAlignment="1">
      <alignment wrapText="1"/>
      <protection/>
    </xf>
    <xf numFmtId="0" fontId="0" fillId="0" borderId="27" xfId="64" applyBorder="1" applyAlignment="1">
      <alignment horizontal="center" vertical="center" wrapText="1"/>
      <protection/>
    </xf>
    <xf numFmtId="0" fontId="0" fillId="0" borderId="26" xfId="64" applyBorder="1" applyAlignment="1">
      <alignment horizontal="center" vertical="center" wrapText="1"/>
      <protection/>
    </xf>
    <xf numFmtId="0" fontId="0" fillId="0" borderId="23" xfId="64" applyBorder="1" applyAlignment="1">
      <alignment horizontal="center" vertical="center" wrapText="1"/>
      <protection/>
    </xf>
    <xf numFmtId="0" fontId="0" fillId="0" borderId="22" xfId="64" applyBorder="1" applyAlignment="1">
      <alignment horizontal="center" vertical="center" wrapText="1"/>
      <protection/>
    </xf>
    <xf numFmtId="0" fontId="0" fillId="0" borderId="27" xfId="64" applyFill="1" applyBorder="1" applyAlignment="1">
      <alignment horizontal="center" vertical="center" wrapText="1"/>
      <protection/>
    </xf>
    <xf numFmtId="0" fontId="0" fillId="0" borderId="26" xfId="64" applyFill="1" applyBorder="1" applyAlignment="1">
      <alignment horizontal="center" vertical="center" wrapText="1"/>
      <protection/>
    </xf>
    <xf numFmtId="0" fontId="0" fillId="0" borderId="23" xfId="64" applyFill="1" applyBorder="1" applyAlignment="1">
      <alignment horizontal="center" vertical="center" wrapText="1"/>
      <protection/>
    </xf>
    <xf numFmtId="0" fontId="0" fillId="0" borderId="22" xfId="64" applyFill="1" applyBorder="1" applyAlignment="1">
      <alignment horizontal="center" vertical="center" wrapText="1"/>
      <protection/>
    </xf>
    <xf numFmtId="0" fontId="0" fillId="0" borderId="45" xfId="64" applyBorder="1" applyAlignment="1">
      <alignment horizontal="center" wrapText="1"/>
      <protection/>
    </xf>
    <xf numFmtId="0" fontId="0" fillId="0" borderId="53" xfId="64" applyBorder="1" applyAlignment="1">
      <alignment horizontal="center" wrapText="1"/>
      <protection/>
    </xf>
    <xf numFmtId="0" fontId="0" fillId="0" borderId="0" xfId="64" applyFont="1" applyFill="1" applyAlignment="1">
      <alignment horizontal="left" vertical="top" wrapText="1"/>
      <protection/>
    </xf>
    <xf numFmtId="0" fontId="0" fillId="0" borderId="0" xfId="0" applyFill="1" applyAlignment="1">
      <alignment horizontal="left" vertical="top" wrapText="1"/>
    </xf>
    <xf numFmtId="0" fontId="61" fillId="0" borderId="0" xfId="64" applyFont="1" applyFill="1" applyBorder="1" applyAlignment="1">
      <alignment horizontal="left" vertical="center" wrapText="1"/>
      <protection/>
    </xf>
    <xf numFmtId="0" fontId="0" fillId="0" borderId="0" xfId="64" applyFill="1" applyAlignment="1">
      <alignment horizontal="left" vertical="center" wrapText="1"/>
      <protection/>
    </xf>
    <xf numFmtId="0" fontId="0" fillId="0" borderId="0" xfId="64" applyFill="1" applyAlignment="1">
      <alignment horizontal="center"/>
      <protection/>
    </xf>
    <xf numFmtId="0" fontId="22" fillId="0" borderId="0" xfId="64" applyFont="1" applyFill="1" applyAlignment="1">
      <alignment horizontal="center"/>
      <protection/>
    </xf>
    <xf numFmtId="3" fontId="36" fillId="0" borderId="0" xfId="64" applyNumberFormat="1" applyFont="1" applyFill="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urrency" xfId="49"/>
    <cellStyle name="Currency [0]" xfId="50"/>
    <cellStyle name="Currency 2" xfId="51"/>
    <cellStyle name="Currency 3"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_03-00 UPS" xfId="66"/>
    <cellStyle name="Normal_ADITAnalysisID090805" xfId="67"/>
    <cellStyle name="Normal_F" xfId="68"/>
    <cellStyle name="Normal_FN1 Ratebase Draft SPP template (6-11-04) v2" xfId="69"/>
    <cellStyle name="Note" xfId="70"/>
    <cellStyle name="Output" xfId="71"/>
    <cellStyle name="Percent" xfId="72"/>
    <cellStyle name="Percent 2" xfId="73"/>
    <cellStyle name="Percent 3" xfId="74"/>
    <cellStyle name="PSChar" xfId="75"/>
    <cellStyle name="PSDate" xfId="76"/>
    <cellStyle name="PSDec" xfId="77"/>
    <cellStyle name="PSHeading" xfId="78"/>
    <cellStyle name="PSInt" xfId="79"/>
    <cellStyle name="PSSpacer" xfId="80"/>
    <cellStyle name="SAPBEXstdItemX"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asis.oati.com/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9"/>
  <sheetViews>
    <sheetView tabSelected="1" zoomScaleSheetLayoutView="120" workbookViewId="0" topLeftCell="A1">
      <selection activeCell="L9" sqref="L9"/>
    </sheetView>
  </sheetViews>
  <sheetFormatPr defaultColWidth="9.140625" defaultRowHeight="12.75"/>
  <cols>
    <col min="9" max="9" width="15.7109375" style="0" customWidth="1"/>
  </cols>
  <sheetData>
    <row r="1" spans="1:9" ht="21">
      <c r="A1" s="876" t="s">
        <v>605</v>
      </c>
      <c r="B1" s="876"/>
      <c r="C1" s="876"/>
      <c r="D1" s="876"/>
      <c r="E1" s="876"/>
      <c r="F1" s="876"/>
      <c r="G1" s="876"/>
      <c r="H1" s="876"/>
      <c r="I1" s="876"/>
    </row>
    <row r="2" spans="1:12" ht="20.25">
      <c r="A2" s="877" t="str">
        <f>Inputs!B2</f>
        <v>(For Rate Year Beginning April 1, 2016, Based on December 31, 2015 Data)</v>
      </c>
      <c r="B2" s="878"/>
      <c r="C2" s="878"/>
      <c r="D2" s="878"/>
      <c r="E2" s="878"/>
      <c r="F2" s="878"/>
      <c r="G2" s="878"/>
      <c r="H2" s="878"/>
      <c r="I2" s="878"/>
      <c r="J2" s="306"/>
      <c r="K2" s="306"/>
      <c r="L2" s="306"/>
    </row>
    <row r="5" spans="1:9" ht="12.75">
      <c r="A5" s="345" t="s">
        <v>606</v>
      </c>
      <c r="I5" s="283" t="s">
        <v>607</v>
      </c>
    </row>
    <row r="7" spans="1:9" ht="12.75">
      <c r="A7" t="s">
        <v>605</v>
      </c>
      <c r="I7" s="43">
        <v>1</v>
      </c>
    </row>
    <row r="8" spans="1:9" ht="12.75">
      <c r="A8" t="s">
        <v>617</v>
      </c>
      <c r="I8" s="655" t="s">
        <v>819</v>
      </c>
    </row>
    <row r="9" spans="1:9" ht="12.75">
      <c r="A9" s="68" t="s">
        <v>826</v>
      </c>
      <c r="I9" s="654" t="s">
        <v>818</v>
      </c>
    </row>
    <row r="10" spans="1:9" ht="12.75">
      <c r="A10" t="s">
        <v>611</v>
      </c>
      <c r="I10" s="43">
        <v>7</v>
      </c>
    </row>
    <row r="11" spans="1:9" ht="12.75">
      <c r="A11" t="s">
        <v>616</v>
      </c>
      <c r="I11" s="43">
        <v>8</v>
      </c>
    </row>
    <row r="12" spans="1:9" ht="12.75">
      <c r="A12" t="s">
        <v>608</v>
      </c>
      <c r="I12" s="43">
        <v>9</v>
      </c>
    </row>
    <row r="13" spans="1:9" ht="12.75">
      <c r="A13" t="s">
        <v>609</v>
      </c>
      <c r="I13" s="43">
        <v>10</v>
      </c>
    </row>
    <row r="14" spans="1:9" ht="12.75">
      <c r="A14" t="s">
        <v>610</v>
      </c>
      <c r="I14" s="43">
        <v>11</v>
      </c>
    </row>
    <row r="15" spans="1:9" ht="12.75">
      <c r="A15" t="s">
        <v>612</v>
      </c>
      <c r="I15" s="43">
        <v>12</v>
      </c>
    </row>
    <row r="16" spans="1:9" ht="12.75">
      <c r="A16" t="s">
        <v>613</v>
      </c>
      <c r="I16" s="43">
        <v>13</v>
      </c>
    </row>
    <row r="17" spans="1:9" ht="12.75">
      <c r="A17" t="s">
        <v>614</v>
      </c>
      <c r="I17" s="43">
        <v>14</v>
      </c>
    </row>
    <row r="18" spans="1:9" ht="12.75">
      <c r="A18" t="s">
        <v>615</v>
      </c>
      <c r="I18" s="147" t="s">
        <v>817</v>
      </c>
    </row>
    <row r="19" spans="1:9" ht="12.75">
      <c r="A19" s="45" t="s">
        <v>877</v>
      </c>
      <c r="B19" s="1"/>
      <c r="C19" s="1"/>
      <c r="D19" s="1"/>
      <c r="E19" s="1"/>
      <c r="F19" s="1"/>
      <c r="G19" s="1"/>
      <c r="H19" s="1"/>
      <c r="I19" s="101">
        <v>17</v>
      </c>
    </row>
    <row r="20" spans="1:9" ht="12.75">
      <c r="A20" s="45" t="s">
        <v>878</v>
      </c>
      <c r="B20" s="1"/>
      <c r="C20" s="1"/>
      <c r="D20" s="1"/>
      <c r="E20" s="1"/>
      <c r="F20" s="1"/>
      <c r="G20" s="1"/>
      <c r="H20" s="1"/>
      <c r="I20" s="101">
        <v>18</v>
      </c>
    </row>
    <row r="21" ht="12.75">
      <c r="I21" s="43"/>
    </row>
    <row r="22" ht="12.75">
      <c r="I22" s="43"/>
    </row>
    <row r="23" ht="12.75">
      <c r="I23" s="43"/>
    </row>
    <row r="24" ht="12.75">
      <c r="I24" s="43"/>
    </row>
    <row r="25" ht="12.75">
      <c r="I25" s="43"/>
    </row>
    <row r="26" ht="12.75">
      <c r="I26" s="43"/>
    </row>
    <row r="27" ht="12.75">
      <c r="I27" s="43"/>
    </row>
    <row r="28" ht="12.75">
      <c r="I28" s="43"/>
    </row>
    <row r="29" ht="12.75">
      <c r="I29" s="43"/>
    </row>
    <row r="30" ht="12.75">
      <c r="I30" s="43"/>
    </row>
    <row r="31" ht="12.75">
      <c r="I31" s="43"/>
    </row>
    <row r="32" ht="12.75">
      <c r="I32" s="43"/>
    </row>
    <row r="33" ht="12.75">
      <c r="I33" s="43"/>
    </row>
    <row r="34" ht="12.75">
      <c r="I34" s="43"/>
    </row>
    <row r="35" ht="12.75">
      <c r="I35" s="43"/>
    </row>
    <row r="36" ht="12.75">
      <c r="I36" s="43"/>
    </row>
    <row r="37" ht="12.75">
      <c r="I37" s="43"/>
    </row>
    <row r="38" ht="12.75">
      <c r="I38" s="43"/>
    </row>
    <row r="39" ht="12.75">
      <c r="I39" s="43"/>
    </row>
    <row r="40" ht="12.75">
      <c r="I40" s="43"/>
    </row>
    <row r="41" ht="12.75">
      <c r="I41" s="43"/>
    </row>
    <row r="42" ht="12.75">
      <c r="I42" s="43"/>
    </row>
    <row r="43" ht="12.75">
      <c r="I43" s="43"/>
    </row>
    <row r="44" ht="12.75">
      <c r="I44" s="43"/>
    </row>
    <row r="45" ht="12.75">
      <c r="I45" s="43"/>
    </row>
    <row r="46" ht="12.75">
      <c r="I46" s="43"/>
    </row>
    <row r="47" ht="12.75">
      <c r="I47" s="43"/>
    </row>
    <row r="48" ht="12.75">
      <c r="I48" s="43"/>
    </row>
    <row r="49" ht="12.75">
      <c r="I49" s="43"/>
    </row>
  </sheetData>
  <sheetProtection/>
  <mergeCells count="2">
    <mergeCell ref="A1:I1"/>
    <mergeCell ref="A2:I2"/>
  </mergeCells>
  <printOptions/>
  <pageMargins left="0.5" right="0.5" top="1.3645833333333333" bottom="1" header="0.5" footer="0.5"/>
  <pageSetup horizontalDpi="600" verticalDpi="600" orientation="portrait"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dimension ref="A1:Y64"/>
  <sheetViews>
    <sheetView zoomScale="70" zoomScaleNormal="70" workbookViewId="0" topLeftCell="A1">
      <selection activeCell="T27" sqref="T27"/>
    </sheetView>
  </sheetViews>
  <sheetFormatPr defaultColWidth="9.140625" defaultRowHeight="12.75"/>
  <cols>
    <col min="1" max="1" width="5.7109375" style="0" customWidth="1"/>
    <col min="2" max="2" width="11.57421875" style="0" bestFit="1" customWidth="1"/>
    <col min="3" max="3" width="0.85546875" style="0" customWidth="1"/>
    <col min="4" max="4" width="14.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026" t="s">
        <v>254</v>
      </c>
      <c r="B1" s="915"/>
      <c r="C1" s="915"/>
      <c r="D1" s="915"/>
      <c r="E1" s="915"/>
      <c r="F1" s="915"/>
      <c r="G1" s="915"/>
      <c r="H1" s="915"/>
      <c r="I1" s="915"/>
      <c r="J1" s="915"/>
      <c r="K1" s="915"/>
      <c r="L1" s="915"/>
      <c r="M1" s="915"/>
      <c r="N1" s="915"/>
      <c r="O1" s="915"/>
      <c r="P1" s="915"/>
      <c r="Q1" s="915"/>
      <c r="R1" s="915"/>
      <c r="S1" s="915"/>
      <c r="T1" s="915"/>
      <c r="U1" s="915"/>
      <c r="V1" s="915"/>
      <c r="W1" s="915"/>
      <c r="X1" s="915"/>
      <c r="Y1" s="915"/>
    </row>
    <row r="2" spans="1:25" ht="18.75">
      <c r="A2" s="1027" t="str">
        <f>Inputs!B2</f>
        <v>(For Rate Year Beginning April 1, 2016, Based on December 31, 2015 Data)</v>
      </c>
      <c r="B2" s="1027"/>
      <c r="C2" s="1027"/>
      <c r="D2" s="1027"/>
      <c r="E2" s="1027"/>
      <c r="F2" s="1027"/>
      <c r="G2" s="1027"/>
      <c r="H2" s="1027"/>
      <c r="I2" s="1027"/>
      <c r="J2" s="1027"/>
      <c r="K2" s="1027"/>
      <c r="L2" s="1027"/>
      <c r="M2" s="1027"/>
      <c r="N2" s="1027"/>
      <c r="O2" s="1027"/>
      <c r="P2" s="1027"/>
      <c r="Q2" s="1027"/>
      <c r="R2" s="1027"/>
      <c r="S2" s="1027"/>
      <c r="T2" s="915"/>
      <c r="U2" s="915"/>
      <c r="V2" s="915"/>
      <c r="W2" s="915"/>
      <c r="X2" s="878"/>
      <c r="Y2" s="878"/>
    </row>
    <row r="3" spans="1:22" ht="18.75">
      <c r="A3" s="277"/>
      <c r="B3" s="277"/>
      <c r="C3" s="277"/>
      <c r="D3" s="277"/>
      <c r="E3" s="277"/>
      <c r="F3" s="277"/>
      <c r="G3" s="277"/>
      <c r="H3" s="277"/>
      <c r="I3" s="277"/>
      <c r="J3" s="277"/>
      <c r="K3" s="277"/>
      <c r="L3" s="277"/>
      <c r="M3" s="277"/>
      <c r="N3" s="277"/>
      <c r="O3" s="277"/>
      <c r="P3" s="277"/>
      <c r="Q3" s="277"/>
      <c r="R3" s="277"/>
      <c r="S3" s="277"/>
      <c r="T3" s="274"/>
      <c r="U3" s="274"/>
      <c r="V3" s="274"/>
    </row>
    <row r="4" spans="1:25" ht="19.5" customHeight="1">
      <c r="A4" s="277"/>
      <c r="B4" s="277"/>
      <c r="C4" s="277"/>
      <c r="D4" s="1028" t="s">
        <v>210</v>
      </c>
      <c r="E4" s="1029"/>
      <c r="F4" s="277"/>
      <c r="G4" s="1034" t="s">
        <v>501</v>
      </c>
      <c r="H4" s="1035"/>
      <c r="I4" s="1035"/>
      <c r="J4" s="1035"/>
      <c r="K4" s="1035"/>
      <c r="L4" s="1035"/>
      <c r="M4" s="1035"/>
      <c r="N4" s="1035"/>
      <c r="O4" s="1035"/>
      <c r="P4" s="1035"/>
      <c r="Q4" s="1036"/>
      <c r="R4" s="278"/>
      <c r="S4" s="1020" t="s">
        <v>211</v>
      </c>
      <c r="T4" s="1037"/>
      <c r="U4" s="274"/>
      <c r="V4" s="1020" t="s">
        <v>185</v>
      </c>
      <c r="W4" s="1021"/>
      <c r="Y4" s="1042" t="s">
        <v>212</v>
      </c>
    </row>
    <row r="5" spans="4:25" ht="15.75" customHeight="1">
      <c r="D5" s="1030"/>
      <c r="E5" s="1031"/>
      <c r="G5" s="1012" t="s">
        <v>213</v>
      </c>
      <c r="H5" s="1013"/>
      <c r="J5" s="1012" t="s">
        <v>229</v>
      </c>
      <c r="K5" s="1013"/>
      <c r="M5" s="1016" t="s">
        <v>230</v>
      </c>
      <c r="N5" s="1017"/>
      <c r="P5" s="1016" t="s">
        <v>231</v>
      </c>
      <c r="Q5" s="1017"/>
      <c r="S5" s="1038"/>
      <c r="T5" s="1039"/>
      <c r="V5" s="1022"/>
      <c r="W5" s="1023"/>
      <c r="Y5" s="1043"/>
    </row>
    <row r="6" spans="4:25" ht="12.75" customHeight="1">
      <c r="D6" s="1032"/>
      <c r="E6" s="1033"/>
      <c r="G6" s="1014"/>
      <c r="H6" s="1015"/>
      <c r="J6" s="1014"/>
      <c r="K6" s="1015"/>
      <c r="M6" s="1018"/>
      <c r="N6" s="1019"/>
      <c r="P6" s="1018"/>
      <c r="Q6" s="1019"/>
      <c r="S6" s="1040"/>
      <c r="T6" s="1041"/>
      <c r="V6" s="1024"/>
      <c r="W6" s="1025"/>
      <c r="Y6" s="1043"/>
    </row>
    <row r="7" spans="4:25" ht="12.75" customHeight="1">
      <c r="D7" s="279" t="s">
        <v>460</v>
      </c>
      <c r="E7" s="279" t="s">
        <v>291</v>
      </c>
      <c r="G7" s="279" t="s">
        <v>104</v>
      </c>
      <c r="H7" s="279" t="s">
        <v>291</v>
      </c>
      <c r="J7" s="279" t="s">
        <v>232</v>
      </c>
      <c r="K7" s="279" t="s">
        <v>291</v>
      </c>
      <c r="M7" s="279" t="s">
        <v>101</v>
      </c>
      <c r="N7" s="279" t="s">
        <v>291</v>
      </c>
      <c r="P7" s="169" t="s">
        <v>100</v>
      </c>
      <c r="Q7" s="279" t="s">
        <v>291</v>
      </c>
      <c r="S7" s="279" t="s">
        <v>233</v>
      </c>
      <c r="T7" s="279" t="s">
        <v>291</v>
      </c>
      <c r="V7" s="279" t="s">
        <v>186</v>
      </c>
      <c r="W7" s="279" t="s">
        <v>291</v>
      </c>
      <c r="Y7" s="1044"/>
    </row>
    <row r="8" spans="4:25" ht="12.75">
      <c r="D8" s="81"/>
      <c r="E8" s="81"/>
      <c r="G8" s="81"/>
      <c r="H8" s="81"/>
      <c r="J8" s="81"/>
      <c r="K8" s="81"/>
      <c r="M8" s="81"/>
      <c r="N8" s="81"/>
      <c r="P8" s="54"/>
      <c r="Q8" s="81"/>
      <c r="S8" s="81"/>
      <c r="T8" s="81"/>
      <c r="V8" s="81"/>
      <c r="W8" s="81"/>
      <c r="Y8" s="280"/>
    </row>
    <row r="9" spans="4:25" ht="12.75">
      <c r="D9" s="81" t="s">
        <v>586</v>
      </c>
      <c r="E9" s="81"/>
      <c r="G9" s="81" t="s">
        <v>585</v>
      </c>
      <c r="H9" s="81"/>
      <c r="J9" s="81" t="s">
        <v>584</v>
      </c>
      <c r="K9" s="81"/>
      <c r="M9" s="81" t="s">
        <v>583</v>
      </c>
      <c r="N9" s="81"/>
      <c r="P9" s="81" t="s">
        <v>97</v>
      </c>
      <c r="Q9" s="81"/>
      <c r="S9" s="81" t="s">
        <v>234</v>
      </c>
      <c r="T9" s="81"/>
      <c r="V9" s="81" t="s">
        <v>235</v>
      </c>
      <c r="W9" s="81"/>
      <c r="Y9" s="281" t="s">
        <v>197</v>
      </c>
    </row>
    <row r="10" spans="22:25" ht="12.75">
      <c r="V10" s="54"/>
      <c r="W10" s="81"/>
      <c r="Y10" s="282" t="s">
        <v>198</v>
      </c>
    </row>
    <row r="11" spans="4:25" ht="12.75">
      <c r="D11" s="81"/>
      <c r="E11" s="81"/>
      <c r="G11" s="81"/>
      <c r="H11" s="81"/>
      <c r="J11" s="81"/>
      <c r="K11" s="81"/>
      <c r="M11" s="81"/>
      <c r="N11" s="81"/>
      <c r="P11" s="54"/>
      <c r="Q11" s="81"/>
      <c r="S11" s="81"/>
      <c r="T11" s="81"/>
      <c r="V11" s="81"/>
      <c r="W11" s="81"/>
      <c r="Y11" s="280"/>
    </row>
    <row r="12" spans="1:23" ht="12.75">
      <c r="A12" s="283" t="s">
        <v>270</v>
      </c>
      <c r="B12" s="283" t="s">
        <v>98</v>
      </c>
      <c r="V12" s="54"/>
      <c r="W12" s="54"/>
    </row>
    <row r="13" spans="1:23" ht="12.75">
      <c r="A13" s="283"/>
      <c r="B13" s="283"/>
      <c r="V13" s="61"/>
      <c r="W13" s="54"/>
    </row>
    <row r="14" spans="1:25" ht="12.75">
      <c r="A14" s="284" t="s">
        <v>582</v>
      </c>
      <c r="B14" s="332">
        <f>'8-PrefStock'!B9</f>
        <v>41639</v>
      </c>
      <c r="D14" s="334">
        <f>Inputs!D16</f>
        <v>1477782942</v>
      </c>
      <c r="E14" s="43" t="s">
        <v>581</v>
      </c>
      <c r="G14" s="285">
        <f>'8-PrefStock'!C9</f>
        <v>0</v>
      </c>
      <c r="H14" s="43" t="s">
        <v>575</v>
      </c>
      <c r="J14" s="285">
        <f>'8-PrefStock'!F9+'8-PrefStock'!I9</f>
        <v>0</v>
      </c>
      <c r="K14" s="43" t="s">
        <v>577</v>
      </c>
      <c r="M14" s="285">
        <f>'8-PrefStock'!L9</f>
        <v>0</v>
      </c>
      <c r="N14" t="s">
        <v>96</v>
      </c>
      <c r="P14" s="285">
        <f>'8-PrefStock'!O9</f>
        <v>0</v>
      </c>
      <c r="Q14" s="43" t="s">
        <v>95</v>
      </c>
      <c r="S14" s="783">
        <f>Inputs!D14</f>
        <v>-8765944</v>
      </c>
      <c r="T14" s="87" t="s">
        <v>236</v>
      </c>
      <c r="U14" s="1"/>
      <c r="V14" s="780">
        <f>Inputs!D12</f>
        <v>2286818</v>
      </c>
      <c r="W14" s="781" t="s">
        <v>187</v>
      </c>
      <c r="X14" s="1"/>
      <c r="Y14" s="782">
        <f>D14-G14-J14-M14-P14-S14-V14</f>
        <v>1484262068</v>
      </c>
    </row>
    <row r="15" spans="1:25" ht="12.75">
      <c r="A15" s="86"/>
      <c r="B15" s="43"/>
      <c r="D15" s="1"/>
      <c r="H15" s="43"/>
      <c r="K15" s="43"/>
      <c r="Q15" s="43"/>
      <c r="S15" s="1"/>
      <c r="T15" s="87"/>
      <c r="U15" s="1"/>
      <c r="V15" s="1"/>
      <c r="W15" s="781"/>
      <c r="X15" s="1"/>
      <c r="Y15" s="1"/>
    </row>
    <row r="16" spans="1:25" ht="12.75">
      <c r="A16" s="86"/>
      <c r="B16" s="43"/>
      <c r="D16" s="1"/>
      <c r="K16" s="43"/>
      <c r="Q16" s="43"/>
      <c r="S16" s="1"/>
      <c r="T16" s="87"/>
      <c r="U16" s="1"/>
      <c r="V16" s="1"/>
      <c r="W16" s="781"/>
      <c r="X16" s="1"/>
      <c r="Y16" s="1"/>
    </row>
    <row r="17" spans="1:25" ht="12.75">
      <c r="A17" s="284" t="s">
        <v>579</v>
      </c>
      <c r="B17" s="328">
        <f>'4-Non-EscrowedFunds'!K13</f>
        <v>42369</v>
      </c>
      <c r="D17" s="334">
        <f>Inputs!D15</f>
        <v>1600173970</v>
      </c>
      <c r="E17" s="43" t="s">
        <v>578</v>
      </c>
      <c r="G17" s="285">
        <f>'8-PrefStock'!C11</f>
        <v>0</v>
      </c>
      <c r="H17" s="43" t="s">
        <v>237</v>
      </c>
      <c r="J17" s="285">
        <f>'8-PrefStock'!F11+'8-PrefStock'!I11</f>
        <v>0</v>
      </c>
      <c r="K17" s="43" t="s">
        <v>574</v>
      </c>
      <c r="M17" s="285">
        <f>'8-PrefStock'!L11</f>
        <v>0</v>
      </c>
      <c r="N17" t="s">
        <v>94</v>
      </c>
      <c r="P17" s="285">
        <f>'8-PrefStock'!O11</f>
        <v>0</v>
      </c>
      <c r="Q17" s="43" t="s">
        <v>93</v>
      </c>
      <c r="S17" s="783">
        <f>Inputs!D13</f>
        <v>-8596115</v>
      </c>
      <c r="T17" s="87" t="s">
        <v>238</v>
      </c>
      <c r="U17" s="1"/>
      <c r="V17" s="783">
        <f>Inputs!D11</f>
        <v>2814269</v>
      </c>
      <c r="W17" s="781" t="s">
        <v>191</v>
      </c>
      <c r="X17" s="1"/>
      <c r="Y17" s="782">
        <f>D17-G17-J17-M17-P17-S17-V17</f>
        <v>1605955816</v>
      </c>
    </row>
    <row r="18" spans="1:25" ht="12.75">
      <c r="A18" s="86"/>
      <c r="B18" s="43"/>
      <c r="H18" s="43"/>
      <c r="S18" s="1"/>
      <c r="T18" s="87"/>
      <c r="U18" s="1"/>
      <c r="V18" s="1"/>
      <c r="W18" s="87"/>
      <c r="X18" s="1"/>
      <c r="Y18" s="1"/>
    </row>
    <row r="19" spans="1:25" ht="12.75">
      <c r="A19" s="86"/>
      <c r="B19" s="43"/>
      <c r="S19" s="1"/>
      <c r="T19" s="1"/>
      <c r="U19" s="1"/>
      <c r="V19" s="1"/>
      <c r="W19" s="87"/>
      <c r="X19" s="1"/>
      <c r="Y19" s="1"/>
    </row>
    <row r="20" spans="1:25" ht="12.75">
      <c r="A20" s="284" t="s">
        <v>576</v>
      </c>
      <c r="B20" s="43"/>
      <c r="D20" s="295">
        <f>AVERAGE(D14:D17)</f>
        <v>1538978456</v>
      </c>
      <c r="G20" s="369">
        <f>AVERAGE(G14:G17)</f>
        <v>0</v>
      </c>
      <c r="J20" s="296">
        <f>AVERAGE(J14:J17)</f>
        <v>0</v>
      </c>
      <c r="M20" s="296">
        <f>AVERAGE(M14:M17)</f>
        <v>0</v>
      </c>
      <c r="P20" s="296">
        <f>AVERAGE(P14:P17)</f>
        <v>0</v>
      </c>
      <c r="S20" s="784">
        <f>AVERAGE(S14:S17)</f>
        <v>-8681029.5</v>
      </c>
      <c r="T20" s="1"/>
      <c r="U20" s="1"/>
      <c r="V20" s="784">
        <f>AVERAGE(V14:V17)</f>
        <v>2550543.5</v>
      </c>
      <c r="W20" s="87"/>
      <c r="X20" s="1"/>
      <c r="Y20" s="785"/>
    </row>
    <row r="21" spans="1:25" ht="12.75">
      <c r="A21" s="86"/>
      <c r="B21" s="43"/>
      <c r="S21" s="1"/>
      <c r="T21" s="1"/>
      <c r="U21" s="1"/>
      <c r="V21" s="1"/>
      <c r="W21" s="87"/>
      <c r="X21" s="1"/>
      <c r="Y21" s="1"/>
    </row>
    <row r="22" spans="1:25" ht="12.75">
      <c r="A22" s="284" t="s">
        <v>573</v>
      </c>
      <c r="B22" s="43"/>
      <c r="P22" s="112" t="s">
        <v>239</v>
      </c>
      <c r="S22" s="1"/>
      <c r="T22" s="1"/>
      <c r="U22" s="1"/>
      <c r="V22" s="1"/>
      <c r="W22" s="87"/>
      <c r="X22" s="1"/>
      <c r="Y22" s="784">
        <f>AVERAGE(Y14:Y17)</f>
        <v>1545108942</v>
      </c>
    </row>
    <row r="23" spans="1:25" ht="12.75">
      <c r="A23" s="86"/>
      <c r="B23" s="43"/>
      <c r="S23" s="1" t="s">
        <v>183</v>
      </c>
      <c r="T23" s="1"/>
      <c r="U23" s="1"/>
      <c r="V23" s="1"/>
      <c r="W23" s="87"/>
      <c r="X23" s="1"/>
      <c r="Y23" s="1"/>
    </row>
    <row r="24" spans="1:25" ht="12.75">
      <c r="A24" s="86"/>
      <c r="B24" s="43"/>
      <c r="Y24" s="286"/>
    </row>
    <row r="25" spans="1:25" ht="12.75">
      <c r="A25" s="287" t="s">
        <v>240</v>
      </c>
      <c r="B25" s="43"/>
      <c r="Y25" s="286"/>
    </row>
    <row r="26" spans="1:25" ht="12.75">
      <c r="A26" s="86"/>
      <c r="B26" s="43"/>
      <c r="Y26" s="286"/>
    </row>
    <row r="27" spans="1:25" ht="12.75">
      <c r="A27" s="43"/>
      <c r="B27" s="43" t="s">
        <v>241</v>
      </c>
      <c r="D27" t="s">
        <v>25</v>
      </c>
      <c r="N27" s="43" t="s">
        <v>242</v>
      </c>
      <c r="P27" t="s">
        <v>57</v>
      </c>
      <c r="Y27" s="286"/>
    </row>
    <row r="28" spans="1:25" ht="12.75">
      <c r="A28" s="43"/>
      <c r="B28" s="43"/>
      <c r="N28" s="43"/>
      <c r="Y28" s="286"/>
    </row>
    <row r="29" spans="1:25" ht="12.75">
      <c r="A29" s="43"/>
      <c r="B29" s="43" t="s">
        <v>243</v>
      </c>
      <c r="D29" t="s">
        <v>26</v>
      </c>
      <c r="N29" s="43" t="s">
        <v>244</v>
      </c>
      <c r="P29" t="s">
        <v>58</v>
      </c>
      <c r="Y29" s="286"/>
    </row>
    <row r="30" spans="1:25" ht="12.75">
      <c r="A30" s="43"/>
      <c r="B30" s="43"/>
      <c r="N30" s="43"/>
      <c r="Y30" s="286"/>
    </row>
    <row r="31" spans="1:25" ht="12.75">
      <c r="A31" s="43"/>
      <c r="B31" s="43" t="s">
        <v>245</v>
      </c>
      <c r="D31" t="s">
        <v>52</v>
      </c>
      <c r="N31" s="43" t="s">
        <v>246</v>
      </c>
      <c r="P31" t="s">
        <v>59</v>
      </c>
      <c r="Y31" s="288"/>
    </row>
    <row r="32" spans="1:25" ht="12.75">
      <c r="A32" s="43"/>
      <c r="B32" s="43"/>
      <c r="N32" s="43"/>
      <c r="Y32" s="288"/>
    </row>
    <row r="33" spans="1:25" ht="12.75">
      <c r="A33" s="43"/>
      <c r="B33" s="43" t="s">
        <v>247</v>
      </c>
      <c r="D33" t="s">
        <v>53</v>
      </c>
      <c r="N33" s="43" t="s">
        <v>248</v>
      </c>
      <c r="P33" t="s">
        <v>27</v>
      </c>
      <c r="S33" s="1"/>
      <c r="T33" s="1"/>
      <c r="U33" s="1"/>
      <c r="V33" s="1"/>
      <c r="W33" s="1"/>
      <c r="Y33" s="288"/>
    </row>
    <row r="34" spans="1:23" ht="12.75">
      <c r="A34" s="43"/>
      <c r="B34" s="43"/>
      <c r="N34" s="43"/>
      <c r="S34" s="1"/>
      <c r="T34" s="1"/>
      <c r="U34" s="1"/>
      <c r="V34" s="1"/>
      <c r="W34" s="1"/>
    </row>
    <row r="35" spans="1:23" ht="12.75">
      <c r="A35" s="43"/>
      <c r="B35" s="43" t="s">
        <v>249</v>
      </c>
      <c r="D35" t="s">
        <v>54</v>
      </c>
      <c r="N35" s="43" t="s">
        <v>250</v>
      </c>
      <c r="P35" t="s">
        <v>28</v>
      </c>
      <c r="S35" s="1"/>
      <c r="T35" s="1"/>
      <c r="U35" s="1"/>
      <c r="V35" s="1"/>
      <c r="W35" s="1"/>
    </row>
    <row r="36" spans="1:14" ht="12.75">
      <c r="A36" s="43"/>
      <c r="B36" s="43"/>
      <c r="N36" s="43"/>
    </row>
    <row r="37" spans="1:23" ht="12.75">
      <c r="A37" s="43"/>
      <c r="B37" s="43" t="s">
        <v>251</v>
      </c>
      <c r="D37" t="s">
        <v>55</v>
      </c>
      <c r="N37" s="43" t="s">
        <v>192</v>
      </c>
      <c r="P37" s="287" t="s">
        <v>673</v>
      </c>
      <c r="Q37" s="1"/>
      <c r="R37" s="1"/>
      <c r="S37" s="1"/>
      <c r="T37" s="1"/>
      <c r="U37" s="1"/>
      <c r="V37" s="1"/>
      <c r="W37" s="1"/>
    </row>
    <row r="38" spans="1:23" ht="12.75">
      <c r="A38" s="43"/>
      <c r="B38" s="43"/>
      <c r="N38" s="43"/>
      <c r="P38" s="65"/>
      <c r="Q38" s="1"/>
      <c r="R38" s="1"/>
      <c r="S38" s="1"/>
      <c r="T38" s="1"/>
      <c r="U38" s="1"/>
      <c r="V38" s="1"/>
      <c r="W38" s="1"/>
    </row>
    <row r="39" spans="1:23" ht="12.75">
      <c r="A39" s="43"/>
      <c r="B39" s="43" t="s">
        <v>252</v>
      </c>
      <c r="D39" t="s">
        <v>56</v>
      </c>
      <c r="N39" s="43" t="s">
        <v>193</v>
      </c>
      <c r="P39" s="287" t="s">
        <v>729</v>
      </c>
      <c r="Q39" s="1"/>
      <c r="R39" s="1"/>
      <c r="S39" s="1"/>
      <c r="T39" s="1"/>
      <c r="U39" s="1"/>
      <c r="V39" s="1"/>
      <c r="W39" s="1"/>
    </row>
    <row r="40" spans="1:14" ht="12.75">
      <c r="A40" s="43"/>
      <c r="B40" s="43"/>
      <c r="N40" s="43"/>
    </row>
    <row r="41" spans="1:14" ht="12.75">
      <c r="A41" s="43"/>
      <c r="B41" s="43"/>
      <c r="N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ht="12.75">
      <c r="A55" s="43"/>
    </row>
    <row r="56" ht="12.75">
      <c r="A56" s="43"/>
    </row>
    <row r="57" ht="12.75">
      <c r="A57" s="43"/>
    </row>
    <row r="58" ht="12.75">
      <c r="A58" s="43"/>
    </row>
    <row r="59" ht="12.75">
      <c r="A59" s="43"/>
    </row>
    <row r="60" ht="12.75">
      <c r="A60" s="43"/>
    </row>
    <row r="61" spans="1:13" ht="12.75">
      <c r="A61" s="43"/>
      <c r="M61" s="43" t="s">
        <v>156</v>
      </c>
    </row>
    <row r="62" spans="1:13" ht="12.75">
      <c r="A62" s="43"/>
      <c r="M62" s="43" t="s">
        <v>565</v>
      </c>
    </row>
    <row r="63" ht="12.75">
      <c r="A63" s="43"/>
    </row>
    <row r="64" ht="12.75">
      <c r="A64" s="43"/>
    </row>
  </sheetData>
  <sheetProtection/>
  <mergeCells count="11">
    <mergeCell ref="G5:H6"/>
    <mergeCell ref="J5:K6"/>
    <mergeCell ref="M5:N6"/>
    <mergeCell ref="P5:Q6"/>
    <mergeCell ref="V4:W6"/>
    <mergeCell ref="A1:Y1"/>
    <mergeCell ref="A2:Y2"/>
    <mergeCell ref="D4:E6"/>
    <mergeCell ref="G4:Q4"/>
    <mergeCell ref="S4:T6"/>
    <mergeCell ref="Y4:Y7"/>
  </mergeCells>
  <printOptions/>
  <pageMargins left="0.75" right="0.75" top="1" bottom="1" header="0.5" footer="0.5"/>
  <pageSetup horizontalDpi="600" verticalDpi="600" orientation="landscape" scale="55" r:id="rId1"/>
  <headerFooter alignWithMargins="0">
    <oddHeader>&amp;C&amp;"Arial,Bold"&amp;16ADDENDUM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dimension ref="A1:AB54"/>
  <sheetViews>
    <sheetView view="pageBreakPreview" zoomScale="70" zoomScaleNormal="60" zoomScaleSheetLayoutView="70" workbookViewId="0" topLeftCell="A1">
      <pane ySplit="20" topLeftCell="A48" activePane="bottomLeft" state="frozen"/>
      <selection pane="topLeft" activeCell="A1" sqref="A1"/>
      <selection pane="bottomLeft" activeCell="P17" sqref="P17"/>
    </sheetView>
  </sheetViews>
  <sheetFormatPr defaultColWidth="9.140625" defaultRowHeight="12.75"/>
  <cols>
    <col min="1" max="1" width="5.7109375" style="172" customWidth="1"/>
    <col min="2" max="2" width="10.7109375" style="172" customWidth="1"/>
    <col min="3" max="3" width="10.57421875" style="172" customWidth="1"/>
    <col min="4" max="4" width="13.7109375" style="172" customWidth="1"/>
    <col min="5" max="5" width="0.85546875" style="172" customWidth="1"/>
    <col min="6" max="6" width="11.8515625" style="172" customWidth="1"/>
    <col min="7" max="7" width="13.7109375" style="172" customWidth="1"/>
    <col min="8" max="8" width="0.85546875" style="172" customWidth="1"/>
    <col min="9" max="9" width="11.140625" style="172" customWidth="1"/>
    <col min="10" max="10" width="14.7109375" style="172" customWidth="1"/>
    <col min="11" max="11" width="0.85546875" style="172" customWidth="1"/>
    <col min="12" max="12" width="13.57421875" style="172" customWidth="1"/>
    <col min="13" max="13" width="16.7109375" style="172" customWidth="1"/>
    <col min="14" max="14" width="0.85546875" style="172" customWidth="1"/>
    <col min="15" max="15" width="17.28125" style="172" customWidth="1"/>
    <col min="16" max="16" width="15.7109375" style="172" customWidth="1"/>
    <col min="17" max="17" width="0.85546875" style="172" customWidth="1"/>
    <col min="18" max="18" width="14.00390625" style="172" bestFit="1" customWidth="1"/>
    <col min="19" max="19" width="10.8515625" style="172" customWidth="1"/>
    <col min="20" max="20" width="0.85546875" style="172" customWidth="1"/>
    <col min="21" max="21" width="14.7109375" style="172" customWidth="1"/>
    <col min="22" max="22" width="13.7109375" style="172" customWidth="1"/>
    <col min="23" max="23" width="0.85546875" style="172" customWidth="1"/>
    <col min="24" max="24" width="13.7109375" style="172" customWidth="1"/>
    <col min="25" max="16384" width="9.140625" style="172" customWidth="1"/>
  </cols>
  <sheetData>
    <row r="1" spans="1:28" ht="21">
      <c r="A1" s="1001" t="s">
        <v>253</v>
      </c>
      <c r="B1" s="1001"/>
      <c r="C1" s="1001"/>
      <c r="D1" s="1001"/>
      <c r="E1" s="1001"/>
      <c r="F1" s="1001"/>
      <c r="G1" s="1001"/>
      <c r="H1" s="1001"/>
      <c r="I1" s="1001"/>
      <c r="J1" s="1001"/>
      <c r="K1" s="1001"/>
      <c r="L1" s="1001"/>
      <c r="M1" s="1001"/>
      <c r="N1" s="1001"/>
      <c r="O1" s="1001"/>
      <c r="P1" s="1001"/>
      <c r="Q1" s="1001"/>
      <c r="R1" s="1001"/>
      <c r="S1" s="1001"/>
      <c r="T1" s="1001"/>
      <c r="U1" s="1001"/>
      <c r="V1" s="1001"/>
      <c r="AB1" s="204"/>
    </row>
    <row r="2" spans="1:28" ht="18.75">
      <c r="A2" s="1045" t="str">
        <f>Inputs!B2</f>
        <v>(For Rate Year Beginning April 1, 2016, Based on December 31, 2015 Data)</v>
      </c>
      <c r="B2" s="1045"/>
      <c r="C2" s="1045"/>
      <c r="D2" s="1045"/>
      <c r="E2" s="1045"/>
      <c r="F2" s="1045"/>
      <c r="G2" s="1045"/>
      <c r="H2" s="1045"/>
      <c r="I2" s="1045"/>
      <c r="J2" s="1045"/>
      <c r="K2" s="1045"/>
      <c r="L2" s="1045"/>
      <c r="M2" s="1045"/>
      <c r="N2" s="1045"/>
      <c r="O2" s="1045"/>
      <c r="P2" s="1045"/>
      <c r="Q2" s="1045"/>
      <c r="R2" s="1045"/>
      <c r="S2" s="1045"/>
      <c r="T2" s="1045"/>
      <c r="U2" s="1045"/>
      <c r="V2" s="1045"/>
      <c r="AB2" s="203"/>
    </row>
    <row r="3" spans="2:28" ht="12.75" customHeight="1">
      <c r="B3" s="199"/>
      <c r="AB3" s="198"/>
    </row>
    <row r="4" spans="2:28" ht="27" customHeight="1">
      <c r="B4" s="199"/>
      <c r="C4" s="1048" t="s">
        <v>110</v>
      </c>
      <c r="D4" s="1049"/>
      <c r="F4" s="1048" t="s">
        <v>109</v>
      </c>
      <c r="G4" s="1049"/>
      <c r="I4" s="1048" t="s">
        <v>108</v>
      </c>
      <c r="J4" s="1049"/>
      <c r="L4" s="1048" t="s">
        <v>107</v>
      </c>
      <c r="M4" s="1049"/>
      <c r="O4" s="1048" t="s">
        <v>106</v>
      </c>
      <c r="P4" s="1049"/>
      <c r="R4" s="1048" t="s">
        <v>842</v>
      </c>
      <c r="S4" s="1049"/>
      <c r="U4" s="1048" t="s">
        <v>105</v>
      </c>
      <c r="V4" s="1049"/>
      <c r="X4" s="202"/>
      <c r="AB4" s="198"/>
    </row>
    <row r="5" spans="2:28" ht="12.75" customHeight="1">
      <c r="B5" s="199"/>
      <c r="C5" s="201" t="s">
        <v>104</v>
      </c>
      <c r="D5" s="189" t="s">
        <v>99</v>
      </c>
      <c r="F5" s="189" t="s">
        <v>103</v>
      </c>
      <c r="G5" s="189" t="s">
        <v>99</v>
      </c>
      <c r="I5" s="189" t="s">
        <v>102</v>
      </c>
      <c r="J5" s="189" t="s">
        <v>99</v>
      </c>
      <c r="L5" s="189" t="s">
        <v>101</v>
      </c>
      <c r="M5" s="189" t="s">
        <v>99</v>
      </c>
      <c r="O5" s="242" t="s">
        <v>876</v>
      </c>
      <c r="P5" s="242" t="s">
        <v>99</v>
      </c>
      <c r="Q5" s="198"/>
      <c r="R5" s="242" t="s">
        <v>843</v>
      </c>
      <c r="S5" s="242" t="s">
        <v>99</v>
      </c>
      <c r="T5" s="198"/>
      <c r="U5" s="1046" t="s">
        <v>906</v>
      </c>
      <c r="V5" s="1047"/>
      <c r="X5" s="200"/>
      <c r="AB5" s="198"/>
    </row>
    <row r="6" spans="2:28" ht="12.75" customHeight="1">
      <c r="B6" s="199"/>
      <c r="C6" s="173" t="s">
        <v>496</v>
      </c>
      <c r="F6" s="173" t="s">
        <v>496</v>
      </c>
      <c r="I6" s="173" t="s">
        <v>496</v>
      </c>
      <c r="J6" s="173"/>
      <c r="L6" s="173"/>
      <c r="M6" s="173"/>
      <c r="O6" s="173"/>
      <c r="P6" s="173"/>
      <c r="R6" s="173"/>
      <c r="S6" s="173"/>
      <c r="U6" s="173"/>
      <c r="V6" s="173"/>
      <c r="AB6" s="198"/>
    </row>
    <row r="7" spans="1:22" ht="12.75" customHeight="1">
      <c r="A7" s="187" t="s">
        <v>270</v>
      </c>
      <c r="B7" s="187" t="s">
        <v>98</v>
      </c>
      <c r="C7" s="173" t="s">
        <v>586</v>
      </c>
      <c r="F7" s="173" t="s">
        <v>585</v>
      </c>
      <c r="I7" s="173" t="s">
        <v>584</v>
      </c>
      <c r="L7" s="173" t="s">
        <v>583</v>
      </c>
      <c r="M7" s="173"/>
      <c r="O7" s="173" t="s">
        <v>97</v>
      </c>
      <c r="P7" s="173"/>
      <c r="R7" s="173" t="s">
        <v>234</v>
      </c>
      <c r="S7" s="173"/>
      <c r="U7" s="197" t="s">
        <v>235</v>
      </c>
      <c r="V7" s="173"/>
    </row>
    <row r="8" ht="12.75">
      <c r="A8" s="173"/>
    </row>
    <row r="9" spans="1:21" ht="12.75">
      <c r="A9" s="181" t="s">
        <v>582</v>
      </c>
      <c r="B9" s="580">
        <v>41639</v>
      </c>
      <c r="C9" s="367">
        <f>Inputs!D10</f>
        <v>0</v>
      </c>
      <c r="D9" s="197" t="s">
        <v>581</v>
      </c>
      <c r="F9" s="581">
        <v>0</v>
      </c>
      <c r="G9" s="197" t="s">
        <v>575</v>
      </c>
      <c r="I9" s="581">
        <v>0</v>
      </c>
      <c r="J9" s="197" t="s">
        <v>577</v>
      </c>
      <c r="L9" s="581">
        <v>0</v>
      </c>
      <c r="M9" s="197" t="s">
        <v>96</v>
      </c>
      <c r="O9" s="581">
        <v>0</v>
      </c>
      <c r="P9" s="197" t="s">
        <v>95</v>
      </c>
      <c r="R9" s="581">
        <v>0</v>
      </c>
      <c r="S9" s="197" t="s">
        <v>236</v>
      </c>
      <c r="U9" s="657">
        <f>C9+F9-I9+L9+O9-R9</f>
        <v>0</v>
      </c>
    </row>
    <row r="10" spans="1:21" ht="12.75">
      <c r="A10" s="173"/>
      <c r="B10" s="198"/>
      <c r="C10" s="198"/>
      <c r="U10" s="198"/>
    </row>
    <row r="11" spans="1:24" ht="12.75">
      <c r="A11" s="181" t="s">
        <v>579</v>
      </c>
      <c r="B11" s="329">
        <f>'7-ComStock'!B17</f>
        <v>42369</v>
      </c>
      <c r="C11" s="318">
        <f>Inputs!D9</f>
        <v>0</v>
      </c>
      <c r="D11" s="197" t="s">
        <v>578</v>
      </c>
      <c r="F11" s="581">
        <v>0</v>
      </c>
      <c r="G11" s="197" t="s">
        <v>580</v>
      </c>
      <c r="I11" s="581">
        <v>0</v>
      </c>
      <c r="J11" s="197" t="s">
        <v>574</v>
      </c>
      <c r="L11" s="581">
        <v>0</v>
      </c>
      <c r="M11" s="197" t="s">
        <v>94</v>
      </c>
      <c r="O11" s="581">
        <v>0</v>
      </c>
      <c r="P11" s="197" t="s">
        <v>93</v>
      </c>
      <c r="R11" s="581">
        <v>0</v>
      </c>
      <c r="S11" s="197" t="s">
        <v>238</v>
      </c>
      <c r="U11" s="657">
        <f>C11+F11-I11+L11+O11-R11</f>
        <v>0</v>
      </c>
      <c r="X11" s="174"/>
    </row>
    <row r="12" ht="12.75">
      <c r="K12" s="173"/>
    </row>
    <row r="13" spans="1:21" ht="12.75">
      <c r="A13" s="181" t="s">
        <v>576</v>
      </c>
      <c r="J13" s="196" t="s">
        <v>61</v>
      </c>
      <c r="K13" s="173"/>
      <c r="N13" s="195"/>
      <c r="O13" s="195"/>
      <c r="P13" s="195"/>
      <c r="R13" s="195"/>
      <c r="S13" s="195"/>
      <c r="U13" s="368">
        <f>(U9+U11)/2</f>
        <v>0</v>
      </c>
    </row>
    <row r="14" spans="1:18" ht="12.75">
      <c r="A14" s="173"/>
      <c r="J14" s="198"/>
      <c r="K14" s="203"/>
      <c r="L14" s="198"/>
      <c r="M14" s="198"/>
      <c r="N14" s="198"/>
      <c r="O14" s="198"/>
      <c r="P14" s="198"/>
      <c r="Q14" s="198"/>
      <c r="R14" s="198"/>
    </row>
    <row r="15" spans="1:21" ht="12.75">
      <c r="A15" s="181" t="s">
        <v>573</v>
      </c>
      <c r="J15" s="793" t="s">
        <v>899</v>
      </c>
      <c r="K15" s="203"/>
      <c r="L15" s="198"/>
      <c r="M15" s="198"/>
      <c r="N15" s="198"/>
      <c r="O15" s="198"/>
      <c r="P15" s="198"/>
      <c r="Q15" s="198"/>
      <c r="R15" s="198"/>
      <c r="U15" s="582">
        <v>0</v>
      </c>
    </row>
    <row r="16" spans="1:11" ht="12.75">
      <c r="A16" s="173"/>
      <c r="K16" s="173"/>
    </row>
    <row r="17" spans="1:21" ht="12.75">
      <c r="A17" s="181" t="s">
        <v>571</v>
      </c>
      <c r="J17" s="180" t="s">
        <v>182</v>
      </c>
      <c r="K17" s="173"/>
      <c r="U17" s="194">
        <f>IF(U13&gt;0,U15/U13,0)</f>
        <v>0</v>
      </c>
    </row>
    <row r="18" spans="1:21" ht="12.75">
      <c r="A18" s="173"/>
      <c r="K18" s="173"/>
      <c r="M18" s="180"/>
      <c r="U18" s="193"/>
    </row>
    <row r="19" spans="1:21" ht="12.75">
      <c r="A19" s="173"/>
      <c r="K19" s="173"/>
      <c r="M19" s="180"/>
      <c r="U19" s="193"/>
    </row>
    <row r="20" spans="1:21" ht="12.75">
      <c r="A20" s="173"/>
      <c r="K20" s="173"/>
      <c r="M20" s="180"/>
      <c r="U20" s="193"/>
    </row>
    <row r="21" spans="1:21" ht="12.75">
      <c r="A21" s="173"/>
      <c r="K21" s="173"/>
      <c r="M21" s="180"/>
      <c r="U21" s="193"/>
    </row>
    <row r="22" spans="1:21" ht="12.75">
      <c r="A22" s="173"/>
      <c r="K22" s="173"/>
      <c r="M22" s="180"/>
      <c r="U22" s="193"/>
    </row>
    <row r="23" spans="1:21" ht="12.75">
      <c r="A23" s="173"/>
      <c r="K23" s="173"/>
      <c r="M23" s="180"/>
      <c r="U23" s="193"/>
    </row>
    <row r="24" spans="1:11" ht="12.75">
      <c r="A24" s="173"/>
      <c r="K24" s="173"/>
    </row>
    <row r="25" spans="1:11" ht="12.75">
      <c r="A25" s="173"/>
      <c r="K25" s="173"/>
    </row>
    <row r="26" spans="1:11" ht="12.75">
      <c r="A26" s="173"/>
      <c r="K26" s="173"/>
    </row>
    <row r="27" spans="1:11" ht="12.75">
      <c r="A27" s="173"/>
      <c r="K27" s="173"/>
    </row>
    <row r="28" spans="1:11" ht="12.75">
      <c r="A28" s="173"/>
      <c r="B28" s="182" t="s">
        <v>92</v>
      </c>
      <c r="C28" s="182" t="s">
        <v>831</v>
      </c>
      <c r="K28" s="173"/>
    </row>
    <row r="29" spans="1:11" ht="12.75">
      <c r="A29" s="173"/>
      <c r="K29" s="173"/>
    </row>
    <row r="30" spans="1:11" ht="12.75">
      <c r="A30" s="173"/>
      <c r="B30" s="172" t="s">
        <v>91</v>
      </c>
      <c r="C30" s="182" t="s">
        <v>832</v>
      </c>
      <c r="K30" s="173"/>
    </row>
    <row r="31" spans="1:11" ht="12.75">
      <c r="A31" s="173"/>
      <c r="K31" s="173"/>
    </row>
    <row r="32" spans="1:11" ht="12.75">
      <c r="A32" s="173"/>
      <c r="B32" s="172" t="s">
        <v>90</v>
      </c>
      <c r="C32" s="182" t="s">
        <v>29</v>
      </c>
      <c r="K32" s="173"/>
    </row>
    <row r="33" spans="1:11" ht="12.75">
      <c r="A33" s="173"/>
      <c r="K33" s="173"/>
    </row>
    <row r="34" spans="1:11" ht="12.75">
      <c r="A34" s="173"/>
      <c r="B34" s="172" t="s">
        <v>89</v>
      </c>
      <c r="C34" s="182" t="s">
        <v>30</v>
      </c>
      <c r="K34" s="173"/>
    </row>
    <row r="35" spans="1:11" ht="12.75">
      <c r="A35" s="173"/>
      <c r="K35" s="173"/>
    </row>
    <row r="36" spans="1:11" ht="12.75">
      <c r="A36" s="173"/>
      <c r="B36" s="172" t="s">
        <v>88</v>
      </c>
      <c r="C36" s="182" t="s">
        <v>31</v>
      </c>
      <c r="K36" s="173"/>
    </row>
    <row r="37" spans="1:11" ht="12.75">
      <c r="A37" s="173"/>
      <c r="K37" s="173"/>
    </row>
    <row r="38" spans="2:11" ht="12.75">
      <c r="B38" s="172" t="s">
        <v>87</v>
      </c>
      <c r="C38" s="182" t="s">
        <v>32</v>
      </c>
      <c r="K38" s="173"/>
    </row>
    <row r="39" ht="12.75">
      <c r="K39" s="173"/>
    </row>
    <row r="40" spans="2:11" ht="12.75">
      <c r="B40" s="172" t="s">
        <v>86</v>
      </c>
      <c r="C40" s="182" t="s">
        <v>33</v>
      </c>
      <c r="K40" s="173"/>
    </row>
    <row r="41" ht="12.75">
      <c r="K41" s="173"/>
    </row>
    <row r="42" spans="2:11" ht="12.75">
      <c r="B42" s="172" t="s">
        <v>85</v>
      </c>
      <c r="C42" s="182" t="s">
        <v>33</v>
      </c>
      <c r="K42" s="173"/>
    </row>
    <row r="43" ht="12.75">
      <c r="K43" s="173"/>
    </row>
    <row r="44" spans="2:11" ht="12.75">
      <c r="B44" s="172" t="s">
        <v>83</v>
      </c>
      <c r="C44" s="182" t="s">
        <v>34</v>
      </c>
      <c r="K44" s="173"/>
    </row>
    <row r="45" ht="12.75">
      <c r="K45" s="173"/>
    </row>
    <row r="46" spans="2:11" ht="12.75">
      <c r="B46" s="172" t="s">
        <v>593</v>
      </c>
      <c r="C46" s="182" t="s">
        <v>35</v>
      </c>
      <c r="K46" s="173"/>
    </row>
    <row r="47" ht="12.75">
      <c r="K47" s="173"/>
    </row>
    <row r="48" spans="2:16" ht="12.75">
      <c r="B48" s="198" t="s">
        <v>592</v>
      </c>
      <c r="C48" s="786" t="s">
        <v>912</v>
      </c>
      <c r="D48" s="198"/>
      <c r="E48" s="198"/>
      <c r="F48" s="198"/>
      <c r="G48" s="198"/>
      <c r="H48" s="198"/>
      <c r="I48" s="198"/>
      <c r="J48" s="198"/>
      <c r="K48" s="198"/>
      <c r="L48" s="198"/>
      <c r="M48" s="198"/>
      <c r="N48" s="198"/>
      <c r="O48" s="198"/>
      <c r="P48" s="198"/>
    </row>
    <row r="49" spans="2:16" ht="12.75">
      <c r="B49" s="198"/>
      <c r="C49" s="198"/>
      <c r="D49" s="198"/>
      <c r="E49" s="198"/>
      <c r="F49" s="198"/>
      <c r="G49" s="198"/>
      <c r="H49" s="198"/>
      <c r="I49" s="198"/>
      <c r="J49" s="198"/>
      <c r="K49" s="198"/>
      <c r="L49" s="198"/>
      <c r="M49" s="198"/>
      <c r="N49" s="198"/>
      <c r="O49" s="198"/>
      <c r="P49" s="198"/>
    </row>
    <row r="50" spans="2:16" ht="12.75">
      <c r="B50" s="198" t="s">
        <v>844</v>
      </c>
      <c r="C50" s="786" t="s">
        <v>913</v>
      </c>
      <c r="D50" s="198"/>
      <c r="E50" s="198"/>
      <c r="F50" s="198"/>
      <c r="G50" s="198"/>
      <c r="H50" s="198"/>
      <c r="I50" s="198"/>
      <c r="J50" s="198"/>
      <c r="K50" s="203"/>
      <c r="L50" s="198"/>
      <c r="M50" s="198"/>
      <c r="N50" s="198"/>
      <c r="O50" s="198"/>
      <c r="P50" s="198"/>
    </row>
    <row r="51" spans="2:16" ht="12.75">
      <c r="B51" s="198"/>
      <c r="C51" s="198"/>
      <c r="D51" s="198"/>
      <c r="E51" s="198"/>
      <c r="F51" s="198"/>
      <c r="G51" s="198"/>
      <c r="H51" s="198"/>
      <c r="I51" s="198"/>
      <c r="J51" s="198"/>
      <c r="K51" s="203"/>
      <c r="L51" s="198"/>
      <c r="M51" s="198"/>
      <c r="N51" s="198"/>
      <c r="O51" s="198"/>
      <c r="P51" s="198"/>
    </row>
    <row r="52" spans="2:16" ht="12.75">
      <c r="B52" s="198" t="s">
        <v>900</v>
      </c>
      <c r="C52" s="198" t="s">
        <v>901</v>
      </c>
      <c r="D52" s="198"/>
      <c r="E52" s="198"/>
      <c r="F52" s="198"/>
      <c r="G52" s="198"/>
      <c r="H52" s="198"/>
      <c r="I52" s="198"/>
      <c r="J52" s="198"/>
      <c r="K52" s="198"/>
      <c r="L52" s="198"/>
      <c r="M52" s="198"/>
      <c r="N52" s="198"/>
      <c r="O52" s="198"/>
      <c r="P52" s="198"/>
    </row>
    <row r="53" ht="12.75">
      <c r="K53" s="197" t="s">
        <v>155</v>
      </c>
    </row>
    <row r="54" ht="12.75">
      <c r="K54" s="173" t="s">
        <v>565</v>
      </c>
    </row>
  </sheetData>
  <sheetProtection/>
  <mergeCells count="10">
    <mergeCell ref="A1:V1"/>
    <mergeCell ref="A2:V2"/>
    <mergeCell ref="U5:V5"/>
    <mergeCell ref="C4:D4"/>
    <mergeCell ref="F4:G4"/>
    <mergeCell ref="I4:J4"/>
    <mergeCell ref="L4:M4"/>
    <mergeCell ref="O4:P4"/>
    <mergeCell ref="U4:V4"/>
    <mergeCell ref="R4:S4"/>
  </mergeCells>
  <printOptions/>
  <pageMargins left="0.2" right="0.2" top="1" bottom="1" header="0.5" footer="0.5"/>
  <pageSetup horizontalDpi="600" verticalDpi="600" orientation="landscape" scale="64" r:id="rId1"/>
  <headerFooter alignWithMargins="0">
    <oddHeader>&amp;C&amp;"Times New Roman,Bold"&amp;16ADDENDUM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dimension ref="B1:U198"/>
  <sheetViews>
    <sheetView zoomScale="80" zoomScaleNormal="80" zoomScaleSheetLayoutView="100" workbookViewId="0" topLeftCell="A28">
      <selection activeCell="D39" sqref="D39"/>
    </sheetView>
  </sheetViews>
  <sheetFormatPr defaultColWidth="9.140625" defaultRowHeight="12.75"/>
  <cols>
    <col min="1" max="1" width="1.7109375" style="172" customWidth="1"/>
    <col min="2" max="2" width="4.140625" style="172" customWidth="1"/>
    <col min="3" max="3" width="10.57421875" style="172" customWidth="1"/>
    <col min="4" max="4" width="11.7109375" style="172" customWidth="1"/>
    <col min="5" max="5" width="13.421875" style="172" customWidth="1"/>
    <col min="6" max="6" width="6.57421875" style="172" customWidth="1"/>
    <col min="7" max="7" width="31.8515625" style="172" bestFit="1" customWidth="1"/>
    <col min="8" max="8" width="14.421875" style="172" customWidth="1"/>
    <col min="9" max="9" width="8.421875" style="172" customWidth="1"/>
    <col min="10" max="10" width="14.28125" style="172" customWidth="1"/>
    <col min="11" max="11" width="15.421875" style="172" customWidth="1"/>
    <col min="12" max="12" width="10.140625" style="172" customWidth="1"/>
    <col min="13" max="13" width="14.7109375" style="172" customWidth="1"/>
    <col min="14" max="14" width="11.00390625" style="172" customWidth="1"/>
    <col min="15" max="15" width="6.421875" style="172" customWidth="1"/>
    <col min="16" max="16" width="19.57421875" style="172" customWidth="1"/>
    <col min="17" max="16384" width="9.140625" style="172" customWidth="1"/>
  </cols>
  <sheetData>
    <row r="1" spans="2:21" ht="20.25">
      <c r="B1" s="1001" t="s">
        <v>620</v>
      </c>
      <c r="C1" s="1001"/>
      <c r="D1" s="1001"/>
      <c r="E1" s="1001"/>
      <c r="F1" s="1001"/>
      <c r="G1" s="1001"/>
      <c r="H1" s="1001"/>
      <c r="I1" s="1001"/>
      <c r="J1" s="1001"/>
      <c r="K1" s="1001"/>
      <c r="L1" s="1001"/>
      <c r="M1" s="1001"/>
      <c r="N1" s="1001"/>
      <c r="O1" s="1001"/>
      <c r="P1" s="1001"/>
      <c r="Q1" s="195"/>
      <c r="R1" s="195"/>
      <c r="S1" s="195"/>
      <c r="T1" s="195"/>
      <c r="U1" s="195"/>
    </row>
    <row r="2" spans="2:21" ht="18.75">
      <c r="B2" s="1045" t="str">
        <f>Inputs!B2</f>
        <v>(For Rate Year Beginning April 1, 2016, Based on December 31, 2015 Data)</v>
      </c>
      <c r="C2" s="1045"/>
      <c r="D2" s="1045"/>
      <c r="E2" s="1045"/>
      <c r="F2" s="1045"/>
      <c r="G2" s="1045"/>
      <c r="H2" s="1045"/>
      <c r="I2" s="1045"/>
      <c r="J2" s="1045"/>
      <c r="K2" s="1045"/>
      <c r="L2" s="1045"/>
      <c r="M2" s="1045"/>
      <c r="N2" s="1045"/>
      <c r="O2" s="1045"/>
      <c r="P2" s="1045"/>
      <c r="Q2" s="195"/>
      <c r="R2" s="195"/>
      <c r="S2" s="195"/>
      <c r="T2" s="195"/>
      <c r="U2" s="195"/>
    </row>
    <row r="3" spans="2:16" ht="12.75">
      <c r="B3" s="222"/>
      <c r="C3" s="222"/>
      <c r="D3" s="222"/>
      <c r="E3" s="222"/>
      <c r="F3" s="222"/>
      <c r="G3" s="222"/>
      <c r="H3" s="222"/>
      <c r="I3" s="222"/>
      <c r="J3" s="222"/>
      <c r="K3" s="222"/>
      <c r="L3" s="222"/>
      <c r="M3" s="222"/>
      <c r="N3" s="222"/>
      <c r="O3" s="222"/>
      <c r="P3" s="222"/>
    </row>
    <row r="4" spans="2:3" ht="15.75" customHeight="1">
      <c r="B4" s="243" t="s">
        <v>145</v>
      </c>
      <c r="C4" s="180"/>
    </row>
    <row r="5" ht="7.5" customHeight="1"/>
    <row r="6" spans="4:16" ht="12.75">
      <c r="D6" s="1051" t="s">
        <v>143</v>
      </c>
      <c r="E6" s="1052"/>
      <c r="G6" s="1055" t="s">
        <v>141</v>
      </c>
      <c r="H6" s="1056"/>
      <c r="J6" s="1055" t="s">
        <v>140</v>
      </c>
      <c r="K6" s="1056"/>
      <c r="M6" s="1059" t="s">
        <v>139</v>
      </c>
      <c r="N6" s="1060"/>
      <c r="P6" s="1063" t="s">
        <v>138</v>
      </c>
    </row>
    <row r="7" spans="4:16" ht="12.75">
      <c r="D7" s="1053"/>
      <c r="E7" s="1054"/>
      <c r="G7" s="1057"/>
      <c r="H7" s="1058"/>
      <c r="J7" s="1057"/>
      <c r="K7" s="1058"/>
      <c r="M7" s="1061"/>
      <c r="N7" s="1062"/>
      <c r="P7" s="1064"/>
    </row>
    <row r="8" spans="4:16" ht="12.75">
      <c r="D8" s="189" t="s">
        <v>137</v>
      </c>
      <c r="E8" s="189" t="s">
        <v>291</v>
      </c>
      <c r="G8" s="189" t="s">
        <v>136</v>
      </c>
      <c r="H8" s="189" t="s">
        <v>291</v>
      </c>
      <c r="J8" s="242" t="s">
        <v>135</v>
      </c>
      <c r="K8" s="242" t="s">
        <v>291</v>
      </c>
      <c r="M8" s="242" t="s">
        <v>134</v>
      </c>
      <c r="N8" s="242" t="s">
        <v>291</v>
      </c>
      <c r="P8" s="242" t="s">
        <v>905</v>
      </c>
    </row>
    <row r="9" spans="7:16" ht="12.75">
      <c r="G9" s="173"/>
      <c r="H9" s="173"/>
      <c r="P9" s="198"/>
    </row>
    <row r="10" spans="2:16" ht="12.75">
      <c r="B10" s="187" t="s">
        <v>270</v>
      </c>
      <c r="C10" s="187" t="s">
        <v>98</v>
      </c>
      <c r="D10" s="173" t="s">
        <v>586</v>
      </c>
      <c r="E10" s="173"/>
      <c r="G10" s="173" t="s">
        <v>585</v>
      </c>
      <c r="H10" s="173"/>
      <c r="J10" s="173" t="s">
        <v>584</v>
      </c>
      <c r="K10" s="173"/>
      <c r="L10" s="173"/>
      <c r="M10" s="173" t="s">
        <v>583</v>
      </c>
      <c r="P10" s="203" t="s">
        <v>97</v>
      </c>
    </row>
    <row r="11" spans="2:16" ht="12.75">
      <c r="B11" s="173"/>
      <c r="C11" s="173"/>
      <c r="E11" s="173"/>
      <c r="G11" s="173"/>
      <c r="H11" s="173"/>
      <c r="P11" s="198"/>
    </row>
    <row r="12" spans="2:16" ht="12.75">
      <c r="B12" s="181" t="s">
        <v>582</v>
      </c>
      <c r="C12" s="329">
        <f>'7-ComStock'!B14</f>
        <v>41639</v>
      </c>
      <c r="D12" s="318">
        <f>Inputs!D22</f>
        <v>0</v>
      </c>
      <c r="E12" s="173" t="s">
        <v>581</v>
      </c>
      <c r="G12" s="317">
        <f>+Inputs!D18</f>
        <v>1635205000</v>
      </c>
      <c r="H12" s="203" t="s">
        <v>575</v>
      </c>
      <c r="I12" s="198"/>
      <c r="J12" s="318">
        <f>Inputs!D20</f>
        <v>0</v>
      </c>
      <c r="K12" s="203" t="s">
        <v>577</v>
      </c>
      <c r="L12" s="198"/>
      <c r="M12" s="317">
        <f>Inputs!D24</f>
        <v>26976900</v>
      </c>
      <c r="N12" s="173" t="s">
        <v>96</v>
      </c>
      <c r="P12" s="819">
        <f>D12+G12-J12+M12</f>
        <v>1662181900</v>
      </c>
    </row>
    <row r="13" spans="2:16" ht="7.5" customHeight="1">
      <c r="B13" s="183"/>
      <c r="C13" s="203"/>
      <c r="D13" s="198"/>
      <c r="E13" s="173"/>
      <c r="G13" s="198"/>
      <c r="H13" s="203"/>
      <c r="I13" s="198"/>
      <c r="J13" s="198"/>
      <c r="K13" s="203"/>
      <c r="L13" s="198"/>
      <c r="M13" s="198"/>
      <c r="N13" s="173"/>
      <c r="P13" s="198"/>
    </row>
    <row r="14" spans="2:16" ht="12.75">
      <c r="B14" s="181" t="s">
        <v>579</v>
      </c>
      <c r="C14" s="329">
        <f>'7-ComStock'!B17</f>
        <v>42369</v>
      </c>
      <c r="D14" s="318">
        <f>Inputs!D21</f>
        <v>0</v>
      </c>
      <c r="E14" s="173" t="s">
        <v>578</v>
      </c>
      <c r="G14" s="317">
        <f>+Inputs!D17</f>
        <v>1755205000</v>
      </c>
      <c r="H14" s="203" t="s">
        <v>580</v>
      </c>
      <c r="I14" s="198"/>
      <c r="J14" s="318">
        <f>Inputs!D19</f>
        <v>0</v>
      </c>
      <c r="K14" s="203" t="s">
        <v>574</v>
      </c>
      <c r="L14" s="198"/>
      <c r="M14" s="763">
        <f>Inputs!D23</f>
        <v>26976900</v>
      </c>
      <c r="N14" s="203" t="s">
        <v>94</v>
      </c>
      <c r="O14" s="198"/>
      <c r="P14" s="763">
        <f>D14+G14-J14+M14</f>
        <v>1782181900</v>
      </c>
    </row>
    <row r="15" spans="2:16" ht="7.5" customHeight="1">
      <c r="B15" s="183"/>
      <c r="C15" s="173"/>
      <c r="E15" s="173"/>
      <c r="H15" s="173"/>
      <c r="M15" s="198"/>
      <c r="N15" s="198"/>
      <c r="O15" s="198"/>
      <c r="P15" s="198"/>
    </row>
    <row r="16" spans="2:16" ht="12.75">
      <c r="B16" s="181" t="s">
        <v>576</v>
      </c>
      <c r="C16" s="173"/>
      <c r="D16" s="793" t="s">
        <v>904</v>
      </c>
      <c r="E16" s="203"/>
      <c r="F16" s="198"/>
      <c r="G16" s="198"/>
      <c r="H16" s="203"/>
      <c r="I16" s="198"/>
      <c r="J16" s="793"/>
      <c r="K16" s="793"/>
      <c r="L16" s="198"/>
      <c r="M16" s="198"/>
      <c r="N16" s="198"/>
      <c r="O16" s="198"/>
      <c r="P16" s="787">
        <f>(P12+P14)/2</f>
        <v>1722181900</v>
      </c>
    </row>
    <row r="17" spans="2:16" ht="7.5" customHeight="1">
      <c r="B17" s="183"/>
      <c r="C17" s="173"/>
      <c r="E17" s="173"/>
      <c r="H17" s="173"/>
      <c r="J17" s="180"/>
      <c r="K17" s="180"/>
      <c r="M17" s="198"/>
      <c r="N17" s="198"/>
      <c r="O17" s="198"/>
      <c r="P17" s="219"/>
    </row>
    <row r="18" spans="2:16" ht="7.5" customHeight="1">
      <c r="B18" s="173"/>
      <c r="C18" s="173"/>
      <c r="E18" s="173"/>
      <c r="H18" s="173"/>
      <c r="M18" s="198"/>
      <c r="N18" s="198"/>
      <c r="O18" s="198"/>
      <c r="P18" s="198"/>
    </row>
    <row r="19" spans="2:15" ht="12.75">
      <c r="B19" s="173"/>
      <c r="C19" s="241" t="s">
        <v>133</v>
      </c>
      <c r="D19" s="237" t="s">
        <v>36</v>
      </c>
      <c r="E19" s="238"/>
      <c r="F19" s="237"/>
      <c r="G19" s="237"/>
      <c r="H19" s="240"/>
      <c r="I19" s="237"/>
      <c r="J19" s="239" t="s">
        <v>88</v>
      </c>
      <c r="K19" s="237" t="s">
        <v>337</v>
      </c>
      <c r="L19" s="238"/>
      <c r="M19" s="237"/>
      <c r="N19" s="236"/>
      <c r="O19" s="223"/>
    </row>
    <row r="20" spans="2:15" ht="6" customHeight="1">
      <c r="B20" s="173"/>
      <c r="C20" s="233"/>
      <c r="D20" s="230"/>
      <c r="E20" s="231"/>
      <c r="F20" s="230"/>
      <c r="G20" s="230"/>
      <c r="H20" s="232"/>
      <c r="I20" s="230"/>
      <c r="J20" s="231"/>
      <c r="K20" s="230"/>
      <c r="L20" s="231"/>
      <c r="M20" s="230"/>
      <c r="N20" s="229"/>
      <c r="O20" s="223"/>
    </row>
    <row r="21" spans="2:15" ht="12.75">
      <c r="B21" s="173"/>
      <c r="C21" s="235" t="s">
        <v>132</v>
      </c>
      <c r="D21" s="230" t="s">
        <v>336</v>
      </c>
      <c r="E21" s="231"/>
      <c r="F21" s="230"/>
      <c r="G21" s="230"/>
      <c r="H21" s="232"/>
      <c r="I21" s="230"/>
      <c r="J21" s="234" t="s">
        <v>87</v>
      </c>
      <c r="K21" s="230" t="s">
        <v>338</v>
      </c>
      <c r="L21" s="231"/>
      <c r="M21" s="230"/>
      <c r="N21" s="229"/>
      <c r="O21" s="223"/>
    </row>
    <row r="22" spans="2:15" ht="6" customHeight="1">
      <c r="B22" s="173"/>
      <c r="C22" s="233"/>
      <c r="D22" s="230"/>
      <c r="E22" s="231"/>
      <c r="F22" s="230"/>
      <c r="G22" s="230"/>
      <c r="H22" s="232"/>
      <c r="I22" s="230"/>
      <c r="J22" s="231"/>
      <c r="K22" s="230"/>
      <c r="L22" s="231"/>
      <c r="M22" s="230"/>
      <c r="N22" s="229"/>
      <c r="O22" s="223"/>
    </row>
    <row r="23" spans="2:15" ht="12.75">
      <c r="B23" s="173"/>
      <c r="C23" s="235" t="s">
        <v>90</v>
      </c>
      <c r="D23" s="230" t="s">
        <v>671</v>
      </c>
      <c r="E23" s="231"/>
      <c r="F23" s="230"/>
      <c r="G23" s="321"/>
      <c r="H23" s="322"/>
      <c r="I23" s="230"/>
      <c r="J23" s="234" t="s">
        <v>86</v>
      </c>
      <c r="K23" s="230" t="s">
        <v>339</v>
      </c>
      <c r="L23" s="231"/>
      <c r="M23" s="230"/>
      <c r="N23" s="229"/>
      <c r="O23" s="223"/>
    </row>
    <row r="24" spans="2:15" ht="6" customHeight="1">
      <c r="B24" s="173"/>
      <c r="C24" s="233"/>
      <c r="D24" s="230"/>
      <c r="E24" s="231"/>
      <c r="F24" s="230"/>
      <c r="G24" s="321"/>
      <c r="H24" s="322"/>
      <c r="I24" s="230"/>
      <c r="J24" s="231"/>
      <c r="K24" s="230"/>
      <c r="L24" s="231"/>
      <c r="M24" s="230"/>
      <c r="N24" s="229"/>
      <c r="O24" s="223"/>
    </row>
    <row r="25" spans="2:15" ht="12.75">
      <c r="B25" s="173"/>
      <c r="C25" s="228" t="s">
        <v>89</v>
      </c>
      <c r="D25" s="225" t="s">
        <v>672</v>
      </c>
      <c r="E25" s="226"/>
      <c r="F25" s="225"/>
      <c r="G25" s="323"/>
      <c r="H25" s="324"/>
      <c r="I25" s="225"/>
      <c r="J25" s="227" t="s">
        <v>85</v>
      </c>
      <c r="K25" s="225" t="s">
        <v>340</v>
      </c>
      <c r="L25" s="226"/>
      <c r="M25" s="225"/>
      <c r="N25" s="224"/>
      <c r="O25" s="223"/>
    </row>
    <row r="26" spans="2:5" ht="12" customHeight="1">
      <c r="B26" s="173"/>
      <c r="C26" s="173"/>
      <c r="E26" s="173"/>
    </row>
    <row r="27" spans="2:10" ht="12" customHeight="1">
      <c r="B27" s="173"/>
      <c r="C27" s="173"/>
      <c r="E27" s="173"/>
      <c r="G27" s="292"/>
      <c r="H27" s="67"/>
      <c r="I27" s="67"/>
      <c r="J27" s="67"/>
    </row>
    <row r="28" spans="2:16" ht="12" customHeight="1">
      <c r="B28" s="223"/>
      <c r="C28" s="223"/>
      <c r="D28" s="222"/>
      <c r="E28" s="222"/>
      <c r="F28" s="222"/>
      <c r="G28" s="67"/>
      <c r="H28" s="67"/>
      <c r="I28" s="67"/>
      <c r="J28" s="67"/>
      <c r="K28" s="222"/>
      <c r="L28" s="222"/>
      <c r="M28" s="222"/>
      <c r="N28" s="222"/>
      <c r="O28" s="222"/>
      <c r="P28" s="222"/>
    </row>
    <row r="29" spans="2:16" ht="15.75" customHeight="1">
      <c r="B29" s="788" t="s">
        <v>131</v>
      </c>
      <c r="C29" s="203"/>
      <c r="D29" s="198"/>
      <c r="E29" s="198"/>
      <c r="F29" s="198"/>
      <c r="G29" s="198"/>
      <c r="H29" s="198"/>
      <c r="I29" s="198"/>
      <c r="J29" s="198"/>
      <c r="K29" s="198"/>
      <c r="L29" s="198"/>
      <c r="M29" s="198"/>
      <c r="N29" s="198"/>
      <c r="O29" s="198"/>
      <c r="P29" s="333"/>
    </row>
    <row r="30" spans="2:16" ht="7.5" customHeight="1">
      <c r="B30" s="198"/>
      <c r="C30" s="198"/>
      <c r="D30" s="198"/>
      <c r="E30" s="198"/>
      <c r="F30" s="198"/>
      <c r="G30" s="198"/>
      <c r="H30" s="198"/>
      <c r="I30" s="198"/>
      <c r="J30" s="657"/>
      <c r="K30" s="198"/>
      <c r="L30" s="198"/>
      <c r="M30" s="198"/>
      <c r="N30" s="198"/>
      <c r="O30" s="198"/>
      <c r="P30" s="286"/>
    </row>
    <row r="31" spans="2:16" ht="12.75">
      <c r="B31" s="789" t="s">
        <v>270</v>
      </c>
      <c r="C31" s="789" t="s">
        <v>130</v>
      </c>
      <c r="D31" s="207"/>
      <c r="E31" s="207"/>
      <c r="F31" s="207"/>
      <c r="G31" s="207"/>
      <c r="H31" s="207"/>
      <c r="I31" s="198"/>
      <c r="J31" s="767"/>
      <c r="K31" s="198"/>
      <c r="L31" s="198"/>
      <c r="M31" s="198"/>
      <c r="N31" s="198"/>
      <c r="O31" s="198"/>
      <c r="P31" s="286"/>
    </row>
    <row r="32" spans="2:16" ht="12.75">
      <c r="B32" s="198"/>
      <c r="C32" s="198"/>
      <c r="D32" s="198"/>
      <c r="E32" s="198"/>
      <c r="F32" s="198"/>
      <c r="G32" s="198"/>
      <c r="H32" s="198"/>
      <c r="I32" s="198"/>
      <c r="J32" s="198"/>
      <c r="K32" s="198"/>
      <c r="L32" s="198"/>
      <c r="M32" s="198"/>
      <c r="N32" s="198"/>
      <c r="O32" s="198"/>
      <c r="P32" s="286"/>
    </row>
    <row r="33" spans="2:16" ht="12.75">
      <c r="B33" s="790" t="s">
        <v>573</v>
      </c>
      <c r="C33" s="329">
        <f>C12</f>
        <v>41639</v>
      </c>
      <c r="D33" s="786" t="s">
        <v>829</v>
      </c>
      <c r="E33" s="198"/>
      <c r="F33" s="198"/>
      <c r="G33" s="198"/>
      <c r="H33" s="198"/>
      <c r="I33" s="198"/>
      <c r="J33" s="198"/>
      <c r="K33" s="198"/>
      <c r="L33" s="198"/>
      <c r="M33" s="791">
        <f>Inputs!D26</f>
        <v>0</v>
      </c>
      <c r="N33" s="198"/>
      <c r="O33" s="198"/>
      <c r="P33" s="286"/>
    </row>
    <row r="34" spans="2:16" ht="12.75">
      <c r="B34" s="790" t="s">
        <v>571</v>
      </c>
      <c r="C34" s="329">
        <f>C14</f>
        <v>42369</v>
      </c>
      <c r="D34" s="786" t="s">
        <v>830</v>
      </c>
      <c r="E34" s="198"/>
      <c r="F34" s="198"/>
      <c r="G34" s="198"/>
      <c r="H34" s="198"/>
      <c r="I34" s="198"/>
      <c r="J34" s="198"/>
      <c r="K34" s="198"/>
      <c r="L34" s="198"/>
      <c r="M34" s="792">
        <f>Inputs!D25</f>
        <v>0</v>
      </c>
      <c r="N34" s="198"/>
      <c r="O34" s="198"/>
      <c r="P34" s="174"/>
    </row>
    <row r="35" spans="2:16" ht="12.75">
      <c r="B35" s="790" t="s">
        <v>116</v>
      </c>
      <c r="C35" s="203"/>
      <c r="D35" s="198"/>
      <c r="E35" s="198"/>
      <c r="F35" s="198"/>
      <c r="G35" s="793" t="s">
        <v>129</v>
      </c>
      <c r="H35" s="198"/>
      <c r="I35" s="198"/>
      <c r="J35" s="198"/>
      <c r="K35" s="198"/>
      <c r="L35" s="198"/>
      <c r="M35" s="794">
        <f>(M33+M34)/2</f>
        <v>0</v>
      </c>
      <c r="N35" s="198"/>
      <c r="O35" s="198"/>
      <c r="P35" s="174"/>
    </row>
    <row r="36" spans="2:16" ht="12.75">
      <c r="B36" s="198"/>
      <c r="C36" s="203"/>
      <c r="D36" s="198"/>
      <c r="E36" s="198"/>
      <c r="F36" s="198"/>
      <c r="G36" s="198"/>
      <c r="H36" s="198"/>
      <c r="I36" s="198"/>
      <c r="J36" s="198"/>
      <c r="K36" s="198"/>
      <c r="L36" s="198"/>
      <c r="M36" s="198"/>
      <c r="N36" s="198"/>
      <c r="O36" s="198"/>
      <c r="P36" s="198"/>
    </row>
    <row r="37" spans="2:16" ht="12.75">
      <c r="B37" s="790" t="s">
        <v>115</v>
      </c>
      <c r="C37" s="329">
        <f>C12</f>
        <v>41639</v>
      </c>
      <c r="D37" s="786" t="s">
        <v>1041</v>
      </c>
      <c r="E37" s="198"/>
      <c r="F37" s="198"/>
      <c r="G37" s="198"/>
      <c r="H37" s="198"/>
      <c r="I37" s="198"/>
      <c r="J37" s="198"/>
      <c r="K37" s="198"/>
      <c r="L37" s="198"/>
      <c r="M37" s="763">
        <f>Inputs!D28</f>
        <v>83438</v>
      </c>
      <c r="N37" s="198"/>
      <c r="O37" s="198"/>
      <c r="P37" s="198"/>
    </row>
    <row r="38" spans="2:16" ht="12.75">
      <c r="B38" s="790" t="s">
        <v>113</v>
      </c>
      <c r="C38" s="329">
        <f>C14</f>
        <v>42369</v>
      </c>
      <c r="D38" s="786" t="s">
        <v>1042</v>
      </c>
      <c r="E38" s="198"/>
      <c r="F38" s="198"/>
      <c r="G38" s="198"/>
      <c r="H38" s="198"/>
      <c r="I38" s="198"/>
      <c r="J38" s="198"/>
      <c r="K38" s="198"/>
      <c r="L38" s="198"/>
      <c r="M38" s="763">
        <f>Inputs!D27</f>
        <v>54438</v>
      </c>
      <c r="N38" s="198"/>
      <c r="O38" s="198"/>
      <c r="P38" s="198"/>
    </row>
    <row r="39" spans="2:16" ht="12.75">
      <c r="B39" s="790" t="s">
        <v>112</v>
      </c>
      <c r="C39" s="198"/>
      <c r="D39" s="198"/>
      <c r="E39" s="198"/>
      <c r="F39" s="198"/>
      <c r="G39" s="793" t="s">
        <v>128</v>
      </c>
      <c r="H39" s="198"/>
      <c r="I39" s="198"/>
      <c r="J39" s="198"/>
      <c r="K39" s="198"/>
      <c r="L39" s="198"/>
      <c r="M39" s="787">
        <f>(M37+M38)/2</f>
        <v>68938</v>
      </c>
      <c r="N39" s="198"/>
      <c r="O39" s="198"/>
      <c r="P39" s="198"/>
    </row>
    <row r="40" spans="2:16" ht="12.75">
      <c r="B40" s="790"/>
      <c r="C40" s="198"/>
      <c r="D40" s="198"/>
      <c r="E40" s="198"/>
      <c r="F40" s="198"/>
      <c r="G40" s="793"/>
      <c r="H40" s="198"/>
      <c r="I40" s="198"/>
      <c r="J40" s="198"/>
      <c r="K40" s="198"/>
      <c r="L40" s="198"/>
      <c r="M40" s="795"/>
      <c r="N40" s="198"/>
      <c r="O40" s="198"/>
      <c r="P40" s="198"/>
    </row>
    <row r="41" spans="2:16" ht="12.75">
      <c r="B41" s="790" t="s">
        <v>127</v>
      </c>
      <c r="C41" s="329">
        <f>C37</f>
        <v>41639</v>
      </c>
      <c r="D41" s="786" t="s">
        <v>859</v>
      </c>
      <c r="E41" s="198"/>
      <c r="F41" s="198"/>
      <c r="G41" s="198"/>
      <c r="H41" s="198"/>
      <c r="I41" s="198"/>
      <c r="J41" s="198"/>
      <c r="K41" s="198"/>
      <c r="L41" s="198"/>
      <c r="M41" s="763">
        <f>Inputs!D120</f>
        <v>13041834</v>
      </c>
      <c r="N41" s="198"/>
      <c r="O41" s="198"/>
      <c r="P41" s="198"/>
    </row>
    <row r="42" spans="2:16" ht="12.75">
      <c r="B42" s="790" t="s">
        <v>125</v>
      </c>
      <c r="C42" s="329">
        <f>C38</f>
        <v>42369</v>
      </c>
      <c r="D42" s="786" t="s">
        <v>860</v>
      </c>
      <c r="E42" s="198"/>
      <c r="F42" s="198"/>
      <c r="G42" s="198"/>
      <c r="H42" s="198"/>
      <c r="I42" s="198"/>
      <c r="J42" s="198"/>
      <c r="K42" s="198"/>
      <c r="L42" s="198"/>
      <c r="M42" s="763">
        <f>Inputs!D121</f>
        <v>13944763</v>
      </c>
      <c r="N42" s="198"/>
      <c r="O42" s="198"/>
      <c r="P42" s="198"/>
    </row>
    <row r="43" spans="2:16" ht="12.75">
      <c r="B43" s="790" t="s">
        <v>124</v>
      </c>
      <c r="C43" s="198"/>
      <c r="D43" s="198"/>
      <c r="E43" s="198"/>
      <c r="F43" s="198"/>
      <c r="G43" s="793" t="s">
        <v>851</v>
      </c>
      <c r="H43" s="198"/>
      <c r="I43" s="198"/>
      <c r="J43" s="198"/>
      <c r="K43" s="198"/>
      <c r="L43" s="198"/>
      <c r="M43" s="787">
        <f>(M41+M42)/2</f>
        <v>13493298.5</v>
      </c>
      <c r="N43" s="198"/>
      <c r="O43" s="198"/>
      <c r="P43" s="198"/>
    </row>
    <row r="44" spans="2:16" ht="12.75">
      <c r="B44" s="790"/>
      <c r="C44" s="198"/>
      <c r="D44" s="198"/>
      <c r="E44" s="198"/>
      <c r="F44" s="198"/>
      <c r="G44" s="793"/>
      <c r="H44" s="198"/>
      <c r="I44" s="198"/>
      <c r="J44" s="198"/>
      <c r="K44" s="198"/>
      <c r="L44" s="198"/>
      <c r="M44" s="795"/>
      <c r="N44" s="198"/>
      <c r="O44" s="198"/>
      <c r="P44" s="198"/>
    </row>
    <row r="45" spans="2:16" ht="12.75">
      <c r="B45" s="790" t="s">
        <v>123</v>
      </c>
      <c r="C45" s="329">
        <f>C41</f>
        <v>41639</v>
      </c>
      <c r="D45" s="786" t="s">
        <v>861</v>
      </c>
      <c r="E45" s="198"/>
      <c r="F45" s="198"/>
      <c r="G45" s="198"/>
      <c r="H45" s="198"/>
      <c r="I45" s="198"/>
      <c r="J45" s="198"/>
      <c r="K45" s="198"/>
      <c r="L45" s="198"/>
      <c r="M45" s="763">
        <f>Inputs!D122</f>
        <v>12151208</v>
      </c>
      <c r="N45" s="198"/>
      <c r="O45" s="198"/>
      <c r="P45" s="198"/>
    </row>
    <row r="46" spans="2:16" ht="12.75">
      <c r="B46" s="790" t="s">
        <v>835</v>
      </c>
      <c r="C46" s="329">
        <f>C42</f>
        <v>42369</v>
      </c>
      <c r="D46" s="786" t="s">
        <v>875</v>
      </c>
      <c r="E46" s="198"/>
      <c r="F46" s="198"/>
      <c r="G46" s="198"/>
      <c r="H46" s="198"/>
      <c r="I46" s="198"/>
      <c r="J46" s="198"/>
      <c r="K46" s="198"/>
      <c r="L46" s="198"/>
      <c r="M46" s="763">
        <f>Inputs!D123</f>
        <v>19978298</v>
      </c>
      <c r="N46" s="198"/>
      <c r="O46" s="198"/>
      <c r="P46" s="198"/>
    </row>
    <row r="47" spans="2:16" ht="12.75">
      <c r="B47" s="790" t="s">
        <v>836</v>
      </c>
      <c r="C47" s="198"/>
      <c r="D47" s="786"/>
      <c r="E47" s="198"/>
      <c r="F47" s="198"/>
      <c r="G47" s="793" t="s">
        <v>852</v>
      </c>
      <c r="H47" s="198"/>
      <c r="I47" s="198"/>
      <c r="J47" s="198"/>
      <c r="K47" s="198"/>
      <c r="L47" s="198"/>
      <c r="M47" s="787">
        <f>(M45+M46)/2</f>
        <v>16064753</v>
      </c>
      <c r="N47" s="198"/>
      <c r="O47" s="198"/>
      <c r="P47" s="198"/>
    </row>
    <row r="48" spans="2:16" ht="12.75">
      <c r="B48" s="790"/>
      <c r="C48" s="198"/>
      <c r="D48" s="786"/>
      <c r="E48" s="198"/>
      <c r="F48" s="198"/>
      <c r="G48" s="793"/>
      <c r="H48" s="198"/>
      <c r="I48" s="198"/>
      <c r="J48" s="198"/>
      <c r="K48" s="198"/>
      <c r="L48" s="198"/>
      <c r="M48" s="795"/>
      <c r="N48" s="198"/>
      <c r="O48" s="198"/>
      <c r="P48" s="198"/>
    </row>
    <row r="49" spans="2:16" ht="12.75">
      <c r="B49" s="790" t="s">
        <v>862</v>
      </c>
      <c r="C49" s="329">
        <f>C41</f>
        <v>41639</v>
      </c>
      <c r="D49" s="786" t="s">
        <v>907</v>
      </c>
      <c r="E49" s="198"/>
      <c r="F49" s="198"/>
      <c r="G49" s="198"/>
      <c r="H49" s="198"/>
      <c r="I49" s="198"/>
      <c r="J49" s="198"/>
      <c r="K49" s="198"/>
      <c r="L49" s="198"/>
      <c r="M49" s="763">
        <f>Inputs!D124</f>
        <v>0</v>
      </c>
      <c r="N49" s="198"/>
      <c r="O49" s="198"/>
      <c r="P49" s="198"/>
    </row>
    <row r="50" spans="2:16" ht="12.75">
      <c r="B50" s="790" t="s">
        <v>863</v>
      </c>
      <c r="C50" s="329">
        <f>C42</f>
        <v>42369</v>
      </c>
      <c r="D50" s="786" t="s">
        <v>908</v>
      </c>
      <c r="E50" s="198"/>
      <c r="F50" s="198"/>
      <c r="G50" s="198"/>
      <c r="H50" s="198"/>
      <c r="I50" s="198"/>
      <c r="J50" s="198"/>
      <c r="K50" s="198"/>
      <c r="L50" s="198"/>
      <c r="M50" s="763">
        <f>Inputs!D125</f>
        <v>0</v>
      </c>
      <c r="N50" s="198"/>
      <c r="O50" s="198"/>
      <c r="P50" s="198"/>
    </row>
    <row r="51" spans="2:16" ht="12.75">
      <c r="B51" s="790" t="s">
        <v>864</v>
      </c>
      <c r="C51" s="198"/>
      <c r="D51" s="198"/>
      <c r="E51" s="198"/>
      <c r="F51" s="198"/>
      <c r="G51" s="793" t="s">
        <v>852</v>
      </c>
      <c r="H51" s="198"/>
      <c r="I51" s="198"/>
      <c r="J51" s="198"/>
      <c r="K51" s="198"/>
      <c r="L51" s="198"/>
      <c r="M51" s="787">
        <f>(M49+M50)/2</f>
        <v>0</v>
      </c>
      <c r="N51" s="198"/>
      <c r="O51" s="198"/>
      <c r="P51" s="198"/>
    </row>
    <row r="52" spans="2:16" ht="12.75">
      <c r="B52" s="198"/>
      <c r="C52" s="198"/>
      <c r="D52" s="198"/>
      <c r="E52" s="198"/>
      <c r="F52" s="198"/>
      <c r="G52" s="198"/>
      <c r="H52" s="198"/>
      <c r="I52" s="198"/>
      <c r="J52" s="198"/>
      <c r="K52" s="198"/>
      <c r="L52" s="198"/>
      <c r="M52" s="198"/>
      <c r="N52" s="198"/>
      <c r="O52" s="198"/>
      <c r="P52" s="198"/>
    </row>
    <row r="53" spans="2:16" ht="12.75">
      <c r="B53" s="790" t="s">
        <v>865</v>
      </c>
      <c r="C53" s="198"/>
      <c r="D53" s="198" t="s">
        <v>126</v>
      </c>
      <c r="E53" s="198"/>
      <c r="F53" s="198"/>
      <c r="G53" s="198"/>
      <c r="H53" s="198"/>
      <c r="I53" s="198"/>
      <c r="J53" s="198"/>
      <c r="K53" s="198"/>
      <c r="L53" s="198"/>
      <c r="M53" s="767">
        <f>P16</f>
        <v>1722181900</v>
      </c>
      <c r="N53" s="198"/>
      <c r="O53" s="198"/>
      <c r="P53" s="198"/>
    </row>
    <row r="54" spans="2:16" ht="12.75">
      <c r="B54" s="790" t="s">
        <v>866</v>
      </c>
      <c r="C54" s="198"/>
      <c r="D54" s="198" t="s">
        <v>902</v>
      </c>
      <c r="E54" s="198"/>
      <c r="F54" s="198"/>
      <c r="G54" s="198"/>
      <c r="H54" s="198"/>
      <c r="I54" s="198"/>
      <c r="J54" s="198"/>
      <c r="K54" s="198"/>
      <c r="L54" s="198"/>
      <c r="M54" s="792">
        <f>M35+M51</f>
        <v>0</v>
      </c>
      <c r="N54" s="198"/>
      <c r="O54" s="198"/>
      <c r="P54" s="198"/>
    </row>
    <row r="55" spans="2:16" ht="12.75">
      <c r="B55" s="790" t="s">
        <v>867</v>
      </c>
      <c r="C55" s="198"/>
      <c r="D55" s="198" t="s">
        <v>903</v>
      </c>
      <c r="E55" s="198"/>
      <c r="F55" s="198"/>
      <c r="G55" s="198"/>
      <c r="H55" s="198"/>
      <c r="I55" s="198"/>
      <c r="J55" s="198"/>
      <c r="K55" s="198"/>
      <c r="L55" s="198"/>
      <c r="M55" s="767">
        <f>M39+M43+M47</f>
        <v>29626989.5</v>
      </c>
      <c r="N55" s="198"/>
      <c r="O55" s="198"/>
      <c r="P55" s="198"/>
    </row>
    <row r="56" spans="2:16" ht="12.75">
      <c r="B56" s="198"/>
      <c r="C56" s="198"/>
      <c r="D56" s="198"/>
      <c r="E56" s="198"/>
      <c r="F56" s="198"/>
      <c r="G56" s="198"/>
      <c r="H56" s="198"/>
      <c r="I56" s="198"/>
      <c r="J56" s="198"/>
      <c r="K56" s="198"/>
      <c r="L56" s="198"/>
      <c r="M56" s="198"/>
      <c r="N56" s="198"/>
      <c r="O56" s="198"/>
      <c r="P56" s="198"/>
    </row>
    <row r="57" spans="2:16" ht="12.75">
      <c r="B57" s="790" t="s">
        <v>868</v>
      </c>
      <c r="C57" s="198"/>
      <c r="D57" s="793" t="s">
        <v>118</v>
      </c>
      <c r="E57" s="198"/>
      <c r="F57" s="198"/>
      <c r="G57" s="198"/>
      <c r="H57" s="198"/>
      <c r="I57" s="198"/>
      <c r="J57" s="198"/>
      <c r="K57" s="198"/>
      <c r="L57" s="198"/>
      <c r="M57" s="775">
        <f>M53+M54-M55</f>
        <v>1692554910.5</v>
      </c>
      <c r="N57" s="198"/>
      <c r="O57" s="198"/>
      <c r="P57" s="198"/>
    </row>
    <row r="58" spans="2:16" ht="12.75">
      <c r="B58" s="198"/>
      <c r="C58" s="198"/>
      <c r="D58" s="198"/>
      <c r="E58" s="198"/>
      <c r="F58" s="198"/>
      <c r="G58" s="198"/>
      <c r="H58" s="198"/>
      <c r="I58" s="198"/>
      <c r="J58" s="198"/>
      <c r="K58" s="198"/>
      <c r="L58" s="198"/>
      <c r="M58" s="198"/>
      <c r="N58" s="198"/>
      <c r="O58" s="198"/>
      <c r="P58" s="198"/>
    </row>
    <row r="59" spans="2:16" ht="12.75">
      <c r="B59" s="1065" t="s">
        <v>351</v>
      </c>
      <c r="C59" s="1066"/>
      <c r="D59" s="1066"/>
      <c r="E59" s="1066"/>
      <c r="F59" s="1066"/>
      <c r="G59" s="1066"/>
      <c r="H59" s="1066"/>
      <c r="I59" s="1066"/>
      <c r="J59" s="1066"/>
      <c r="K59" s="1066"/>
      <c r="L59" s="1066"/>
      <c r="M59" s="1066"/>
      <c r="N59" s="198"/>
      <c r="O59" s="198"/>
      <c r="P59" s="198"/>
    </row>
    <row r="60" spans="2:16" ht="12.75">
      <c r="B60" s="1066"/>
      <c r="C60" s="1066"/>
      <c r="D60" s="1066"/>
      <c r="E60" s="1066"/>
      <c r="F60" s="1066"/>
      <c r="G60" s="1066"/>
      <c r="H60" s="1066"/>
      <c r="I60" s="1066"/>
      <c r="J60" s="1066"/>
      <c r="K60" s="1066"/>
      <c r="L60" s="1066"/>
      <c r="M60" s="1066"/>
      <c r="N60" s="174"/>
      <c r="O60" s="174"/>
      <c r="P60" s="174"/>
    </row>
    <row r="61" spans="2:16" ht="12.75">
      <c r="B61" s="174"/>
      <c r="C61" s="174"/>
      <c r="D61" s="174"/>
      <c r="E61" s="174"/>
      <c r="F61" s="174"/>
      <c r="G61" s="174"/>
      <c r="H61" s="174"/>
      <c r="I61" s="174"/>
      <c r="J61" s="174"/>
      <c r="K61" s="174"/>
      <c r="L61" s="174"/>
      <c r="M61" s="174"/>
      <c r="N61" s="174"/>
      <c r="O61" s="174"/>
      <c r="P61" s="174"/>
    </row>
    <row r="62" spans="2:16" ht="12.75">
      <c r="B62" s="198"/>
      <c r="C62" s="198"/>
      <c r="D62" s="198"/>
      <c r="E62" s="198"/>
      <c r="F62" s="198"/>
      <c r="G62" s="198"/>
      <c r="H62" s="198"/>
      <c r="I62" s="796" t="s">
        <v>157</v>
      </c>
      <c r="J62" s="198"/>
      <c r="K62" s="198"/>
      <c r="L62" s="198"/>
      <c r="M62" s="198"/>
      <c r="N62" s="198"/>
      <c r="O62" s="198"/>
      <c r="P62" s="198"/>
    </row>
    <row r="63" spans="2:16" ht="12.75">
      <c r="B63" s="198"/>
      <c r="C63" s="198"/>
      <c r="D63" s="198"/>
      <c r="E63" s="198"/>
      <c r="F63" s="198"/>
      <c r="G63" s="198"/>
      <c r="H63" s="198"/>
      <c r="I63" s="203" t="s">
        <v>117</v>
      </c>
      <c r="J63" s="198"/>
      <c r="K63" s="198"/>
      <c r="L63" s="198"/>
      <c r="M63" s="198"/>
      <c r="N63" s="198"/>
      <c r="O63" s="198"/>
      <c r="P63" s="198"/>
    </row>
    <row r="64" spans="2:16" ht="20.25">
      <c r="B64" s="1050" t="str">
        <f>B1</f>
        <v>Attachment 9, LONG-TERM DEBT</v>
      </c>
      <c r="C64" s="1050"/>
      <c r="D64" s="1050"/>
      <c r="E64" s="1050"/>
      <c r="F64" s="1050"/>
      <c r="G64" s="1050"/>
      <c r="H64" s="1050"/>
      <c r="I64" s="1050"/>
      <c r="J64" s="1050"/>
      <c r="K64" s="1050"/>
      <c r="L64" s="1050"/>
      <c r="M64" s="1050"/>
      <c r="N64" s="1050"/>
      <c r="O64" s="1050"/>
      <c r="P64" s="1050"/>
    </row>
    <row r="65" spans="2:16" ht="18.75">
      <c r="B65" s="1045" t="str">
        <f>B2</f>
        <v>(For Rate Year Beginning April 1, 2016, Based on December 31, 2015 Data)</v>
      </c>
      <c r="C65" s="1045"/>
      <c r="D65" s="1045"/>
      <c r="E65" s="1045"/>
      <c r="F65" s="1045"/>
      <c r="G65" s="1045"/>
      <c r="H65" s="1045"/>
      <c r="I65" s="1045"/>
      <c r="J65" s="1045"/>
      <c r="K65" s="1045"/>
      <c r="L65" s="1045"/>
      <c r="M65" s="1045"/>
      <c r="N65" s="1045"/>
      <c r="O65" s="1045"/>
      <c r="P65" s="1045"/>
    </row>
    <row r="66" spans="2:16" ht="15.75" customHeight="1">
      <c r="B66" s="198"/>
      <c r="C66" s="198"/>
      <c r="D66" s="198"/>
      <c r="E66" s="198"/>
      <c r="F66" s="198"/>
      <c r="G66" s="198"/>
      <c r="H66" s="198"/>
      <c r="I66" s="198"/>
      <c r="J66" s="198"/>
      <c r="K66" s="198"/>
      <c r="L66" s="198"/>
      <c r="M66" s="198"/>
      <c r="N66" s="198"/>
      <c r="O66" s="198"/>
      <c r="P66" s="198"/>
    </row>
    <row r="67" spans="2:16" ht="15.75" customHeight="1">
      <c r="B67" s="788" t="s">
        <v>341</v>
      </c>
      <c r="C67" s="198"/>
      <c r="D67" s="797"/>
      <c r="E67" s="198"/>
      <c r="F67" s="198"/>
      <c r="G67" s="198"/>
      <c r="H67" s="198"/>
      <c r="I67" s="198"/>
      <c r="J67" s="198"/>
      <c r="K67" s="198"/>
      <c r="L67" s="198"/>
      <c r="M67" s="198"/>
      <c r="N67" s="198"/>
      <c r="O67" s="198"/>
      <c r="P67" s="198"/>
    </row>
    <row r="68" spans="2:16" ht="12.75">
      <c r="B68" s="198"/>
      <c r="C68" s="198"/>
      <c r="D68" s="198"/>
      <c r="E68" s="198"/>
      <c r="F68" s="198"/>
      <c r="G68" s="198"/>
      <c r="H68" s="198"/>
      <c r="I68" s="198"/>
      <c r="J68" s="198"/>
      <c r="K68" s="198"/>
      <c r="L68" s="198"/>
      <c r="M68" s="198"/>
      <c r="N68" s="198"/>
      <c r="O68" s="198"/>
      <c r="P68" s="198"/>
    </row>
    <row r="69" spans="2:16" ht="12.75">
      <c r="B69" s="789" t="s">
        <v>270</v>
      </c>
      <c r="C69" s="198"/>
      <c r="D69" s="198"/>
      <c r="E69" s="198"/>
      <c r="F69" s="198"/>
      <c r="G69" s="198"/>
      <c r="H69" s="198"/>
      <c r="I69" s="198"/>
      <c r="J69" s="198"/>
      <c r="K69" s="198"/>
      <c r="L69" s="198"/>
      <c r="M69" s="198"/>
      <c r="N69" s="198"/>
      <c r="O69" s="198"/>
      <c r="P69" s="198"/>
    </row>
    <row r="70" spans="2:16" ht="12.75">
      <c r="B70" s="198"/>
      <c r="C70" s="198"/>
      <c r="D70" s="198"/>
      <c r="E70" s="198"/>
      <c r="F70" s="198"/>
      <c r="G70" s="198"/>
      <c r="H70" s="198"/>
      <c r="I70" s="198"/>
      <c r="J70" s="198"/>
      <c r="K70" s="198"/>
      <c r="L70" s="198"/>
      <c r="M70" s="198"/>
      <c r="N70" s="198"/>
      <c r="O70" s="198"/>
      <c r="P70" s="198"/>
    </row>
    <row r="71" spans="2:16" ht="12.75">
      <c r="B71" s="790" t="s">
        <v>582</v>
      </c>
      <c r="C71" s="786" t="s">
        <v>828</v>
      </c>
      <c r="D71" s="198"/>
      <c r="E71" s="198"/>
      <c r="F71" s="198"/>
      <c r="G71" s="198"/>
      <c r="H71" s="198"/>
      <c r="I71" s="198"/>
      <c r="J71" s="198"/>
      <c r="K71" s="198"/>
      <c r="L71" s="198"/>
      <c r="M71" s="220"/>
      <c r="N71" s="198"/>
      <c r="O71" s="198"/>
      <c r="P71" s="221">
        <f>Inputs!D31</f>
        <v>80462132</v>
      </c>
    </row>
    <row r="72" spans="2:16" ht="3.75" customHeight="1">
      <c r="B72" s="798"/>
      <c r="C72" s="198"/>
      <c r="D72" s="198"/>
      <c r="E72" s="198"/>
      <c r="F72" s="198"/>
      <c r="G72" s="198"/>
      <c r="H72" s="198"/>
      <c r="I72" s="198"/>
      <c r="J72" s="198"/>
      <c r="K72" s="198"/>
      <c r="L72" s="198"/>
      <c r="M72" s="220"/>
      <c r="N72" s="198"/>
      <c r="O72" s="198"/>
      <c r="P72" s="221"/>
    </row>
    <row r="73" spans="2:16" ht="12.75">
      <c r="B73" s="790" t="s">
        <v>579</v>
      </c>
      <c r="C73" s="786" t="s">
        <v>670</v>
      </c>
      <c r="D73" s="198"/>
      <c r="E73" s="198"/>
      <c r="F73" s="198"/>
      <c r="G73" s="198"/>
      <c r="H73" s="198"/>
      <c r="I73" s="198"/>
      <c r="J73" s="198"/>
      <c r="K73" s="198"/>
      <c r="L73" s="198"/>
      <c r="M73" s="220"/>
      <c r="N73" s="198"/>
      <c r="O73" s="198"/>
      <c r="P73" s="221">
        <f>Inputs!D32</f>
        <v>1651325</v>
      </c>
    </row>
    <row r="74" spans="2:16" ht="3.75" customHeight="1">
      <c r="B74" s="798"/>
      <c r="C74" s="198"/>
      <c r="D74" s="198"/>
      <c r="E74" s="198"/>
      <c r="F74" s="198"/>
      <c r="G74" s="198"/>
      <c r="H74" s="198"/>
      <c r="I74" s="198"/>
      <c r="J74" s="198"/>
      <c r="K74" s="198"/>
      <c r="L74" s="198"/>
      <c r="M74" s="220"/>
      <c r="N74" s="198"/>
      <c r="O74" s="198"/>
      <c r="P74" s="221"/>
    </row>
    <row r="75" spans="2:16" ht="12.75">
      <c r="B75" s="790" t="s">
        <v>576</v>
      </c>
      <c r="C75" s="786" t="s">
        <v>342</v>
      </c>
      <c r="D75" s="198"/>
      <c r="E75" s="198"/>
      <c r="F75" s="198"/>
      <c r="G75" s="198"/>
      <c r="H75" s="198"/>
      <c r="I75" s="198"/>
      <c r="J75" s="198"/>
      <c r="K75" s="198"/>
      <c r="L75" s="198"/>
      <c r="M75" s="220"/>
      <c r="N75" s="198"/>
      <c r="O75" s="198"/>
      <c r="P75" s="221">
        <f>Inputs!D33</f>
        <v>1724804</v>
      </c>
    </row>
    <row r="76" spans="2:16" ht="3.75" customHeight="1">
      <c r="B76" s="798"/>
      <c r="C76" s="198"/>
      <c r="D76" s="198"/>
      <c r="E76" s="198"/>
      <c r="F76" s="198"/>
      <c r="G76" s="198"/>
      <c r="H76" s="198"/>
      <c r="I76" s="198"/>
      <c r="J76" s="198"/>
      <c r="K76" s="198"/>
      <c r="L76" s="198"/>
      <c r="M76" s="220"/>
      <c r="N76" s="198"/>
      <c r="O76" s="198"/>
      <c r="P76" s="221"/>
    </row>
    <row r="77" spans="2:16" ht="12.75">
      <c r="B77" s="790" t="s">
        <v>573</v>
      </c>
      <c r="C77" s="786" t="s">
        <v>343</v>
      </c>
      <c r="D77" s="198"/>
      <c r="E77" s="198"/>
      <c r="F77" s="198"/>
      <c r="G77" s="198"/>
      <c r="H77" s="198"/>
      <c r="I77" s="198"/>
      <c r="J77" s="198"/>
      <c r="K77" s="198"/>
      <c r="L77" s="198"/>
      <c r="M77" s="220"/>
      <c r="N77" s="198"/>
      <c r="O77" s="198"/>
      <c r="P77" s="221">
        <f>Inputs!D34</f>
        <v>0</v>
      </c>
    </row>
    <row r="78" spans="2:16" ht="3.75" customHeight="1">
      <c r="B78" s="798"/>
      <c r="C78" s="198"/>
      <c r="D78" s="198"/>
      <c r="E78" s="198"/>
      <c r="F78" s="198"/>
      <c r="G78" s="198"/>
      <c r="H78" s="198"/>
      <c r="I78" s="198"/>
      <c r="J78" s="198"/>
      <c r="K78" s="198"/>
      <c r="L78" s="198"/>
      <c r="M78" s="220"/>
      <c r="N78" s="198"/>
      <c r="O78" s="198"/>
      <c r="P78" s="221"/>
    </row>
    <row r="79" spans="2:16" ht="12.75">
      <c r="B79" s="790" t="s">
        <v>571</v>
      </c>
      <c r="C79" s="786" t="s">
        <v>344</v>
      </c>
      <c r="D79" s="198"/>
      <c r="E79" s="198"/>
      <c r="F79" s="198"/>
      <c r="G79" s="198"/>
      <c r="H79" s="198"/>
      <c r="I79" s="198"/>
      <c r="J79" s="198"/>
      <c r="K79" s="198"/>
      <c r="L79" s="198"/>
      <c r="M79" s="220"/>
      <c r="N79" s="198"/>
      <c r="O79" s="198"/>
      <c r="P79" s="221">
        <f>+Inputs!D35</f>
        <v>0</v>
      </c>
    </row>
    <row r="80" spans="2:16" ht="3.75" customHeight="1">
      <c r="B80" s="798"/>
      <c r="C80" s="198"/>
      <c r="D80" s="198"/>
      <c r="E80" s="198"/>
      <c r="F80" s="198"/>
      <c r="G80" s="198"/>
      <c r="H80" s="198"/>
      <c r="I80" s="198"/>
      <c r="J80" s="198"/>
      <c r="K80" s="198"/>
      <c r="L80" s="198"/>
      <c r="M80" s="174"/>
      <c r="N80" s="198"/>
      <c r="O80" s="198"/>
      <c r="P80" s="198"/>
    </row>
    <row r="81" spans="2:16" ht="12.75" customHeight="1">
      <c r="B81" s="790" t="s">
        <v>523</v>
      </c>
      <c r="C81" s="786" t="s">
        <v>784</v>
      </c>
      <c r="D81" s="198"/>
      <c r="E81" s="198"/>
      <c r="F81" s="198"/>
      <c r="G81" s="198"/>
      <c r="H81" s="198"/>
      <c r="I81" s="198"/>
      <c r="J81" s="198"/>
      <c r="K81" s="198"/>
      <c r="L81" s="198"/>
      <c r="M81" s="174"/>
      <c r="N81" s="198"/>
      <c r="O81" s="198"/>
      <c r="P81" s="221">
        <f>+Inputs!D47</f>
        <v>0</v>
      </c>
    </row>
    <row r="82" spans="2:16" ht="3.75" customHeight="1">
      <c r="B82" s="790"/>
      <c r="C82" s="198"/>
      <c r="D82" s="198"/>
      <c r="E82" s="198"/>
      <c r="F82" s="198"/>
      <c r="G82" s="198"/>
      <c r="H82" s="198"/>
      <c r="I82" s="198"/>
      <c r="J82" s="198"/>
      <c r="K82" s="198"/>
      <c r="L82" s="198"/>
      <c r="M82" s="174"/>
      <c r="N82" s="198"/>
      <c r="O82" s="198"/>
      <c r="P82" s="198"/>
    </row>
    <row r="83" spans="2:16" ht="12.75">
      <c r="B83" s="798"/>
      <c r="C83" s="198"/>
      <c r="D83" s="198"/>
      <c r="E83" s="198"/>
      <c r="F83" s="198"/>
      <c r="G83" s="198"/>
      <c r="H83" s="198"/>
      <c r="I83" s="198"/>
      <c r="J83" s="198"/>
      <c r="K83" s="198"/>
      <c r="L83" s="198"/>
      <c r="M83" s="174"/>
      <c r="N83" s="198"/>
      <c r="O83" s="198"/>
      <c r="P83" s="198"/>
    </row>
    <row r="84" spans="2:16" ht="12.75">
      <c r="B84" s="790" t="s">
        <v>116</v>
      </c>
      <c r="C84" s="793" t="s">
        <v>114</v>
      </c>
      <c r="D84" s="198"/>
      <c r="E84" s="198"/>
      <c r="F84" s="198"/>
      <c r="G84" s="198"/>
      <c r="H84" s="198"/>
      <c r="I84" s="198"/>
      <c r="J84" s="198"/>
      <c r="K84" s="198"/>
      <c r="L84" s="198"/>
      <c r="M84" s="219"/>
      <c r="N84" s="198"/>
      <c r="O84" s="198"/>
      <c r="P84" s="799">
        <f>P71+P73+P75-P77-P79+P81</f>
        <v>83838261</v>
      </c>
    </row>
    <row r="85" spans="2:16" ht="12.75">
      <c r="B85" s="198"/>
      <c r="C85" s="198"/>
      <c r="D85" s="198"/>
      <c r="E85" s="198"/>
      <c r="F85" s="198"/>
      <c r="G85" s="198"/>
      <c r="H85" s="198"/>
      <c r="I85" s="198"/>
      <c r="J85" s="198"/>
      <c r="K85" s="198"/>
      <c r="L85" s="198"/>
      <c r="M85" s="174"/>
      <c r="N85" s="198"/>
      <c r="O85" s="198"/>
      <c r="P85" s="198"/>
    </row>
    <row r="86" spans="2:16" ht="12.75">
      <c r="B86" s="790" t="s">
        <v>115</v>
      </c>
      <c r="C86" s="198" t="s">
        <v>909</v>
      </c>
      <c r="D86" s="198"/>
      <c r="E86" s="198"/>
      <c r="F86" s="198"/>
      <c r="G86" s="198"/>
      <c r="H86" s="198"/>
      <c r="I86" s="198"/>
      <c r="J86" s="198"/>
      <c r="K86" s="198"/>
      <c r="L86" s="198"/>
      <c r="M86" s="218"/>
      <c r="N86" s="198"/>
      <c r="O86" s="198"/>
      <c r="P86" s="775">
        <f>M57</f>
        <v>1692554910.5</v>
      </c>
    </row>
    <row r="87" spans="2:16" ht="12.75">
      <c r="B87" s="798"/>
      <c r="C87" s="198"/>
      <c r="D87" s="198"/>
      <c r="E87" s="198"/>
      <c r="F87" s="198"/>
      <c r="G87" s="198"/>
      <c r="H87" s="198"/>
      <c r="I87" s="198"/>
      <c r="J87" s="198"/>
      <c r="K87" s="198"/>
      <c r="L87" s="198"/>
      <c r="M87" s="174"/>
      <c r="N87" s="198"/>
      <c r="O87" s="198"/>
      <c r="P87" s="198"/>
    </row>
    <row r="88" spans="2:16" ht="12.75">
      <c r="B88" s="790" t="s">
        <v>113</v>
      </c>
      <c r="C88" s="793" t="s">
        <v>394</v>
      </c>
      <c r="D88" s="198"/>
      <c r="E88" s="198"/>
      <c r="F88" s="198"/>
      <c r="G88" s="198"/>
      <c r="H88" s="198"/>
      <c r="I88" s="198"/>
      <c r="J88" s="198"/>
      <c r="K88" s="198"/>
      <c r="L88" s="198"/>
      <c r="M88" s="211"/>
      <c r="N88" s="198"/>
      <c r="O88" s="198"/>
      <c r="P88" s="800">
        <f>P84/P86</f>
        <v>0.049533554557017724</v>
      </c>
    </row>
    <row r="89" spans="2:16" ht="12.75">
      <c r="B89" s="798"/>
      <c r="C89" s="198"/>
      <c r="D89" s="198"/>
      <c r="E89" s="198"/>
      <c r="F89" s="198"/>
      <c r="G89" s="198"/>
      <c r="H89" s="198"/>
      <c r="I89" s="198"/>
      <c r="J89" s="198"/>
      <c r="K89" s="198"/>
      <c r="L89" s="198"/>
      <c r="M89" s="174"/>
      <c r="N89" s="198"/>
      <c r="O89" s="198"/>
      <c r="P89" s="198"/>
    </row>
    <row r="90" spans="2:16" ht="12.75">
      <c r="B90" s="798"/>
      <c r="C90" s="198"/>
      <c r="D90" s="198"/>
      <c r="E90" s="198"/>
      <c r="F90" s="198"/>
      <c r="G90" s="198"/>
      <c r="H90" s="198"/>
      <c r="I90" s="198"/>
      <c r="J90" s="198"/>
      <c r="K90" s="198"/>
      <c r="L90" s="198"/>
      <c r="M90" s="174"/>
      <c r="N90" s="198"/>
      <c r="O90" s="198"/>
      <c r="P90" s="198"/>
    </row>
    <row r="91" spans="2:16" ht="12.75">
      <c r="B91" s="801"/>
      <c r="C91" s="198"/>
      <c r="D91" s="198"/>
      <c r="E91" s="198"/>
      <c r="F91" s="198"/>
      <c r="G91" s="198"/>
      <c r="H91" s="198"/>
      <c r="I91" s="198"/>
      <c r="J91" s="198"/>
      <c r="K91" s="198"/>
      <c r="L91" s="198"/>
      <c r="M91" s="174"/>
      <c r="N91" s="198"/>
      <c r="O91" s="198"/>
      <c r="P91" s="198"/>
    </row>
    <row r="92" spans="2:16" ht="12.75">
      <c r="B92" s="798"/>
      <c r="C92" s="198"/>
      <c r="D92" s="198"/>
      <c r="E92" s="198"/>
      <c r="F92" s="198"/>
      <c r="G92" s="198"/>
      <c r="H92" s="198"/>
      <c r="I92" s="198"/>
      <c r="J92" s="198"/>
      <c r="K92" s="198"/>
      <c r="L92" s="198"/>
      <c r="M92" s="174"/>
      <c r="N92" s="198"/>
      <c r="O92" s="198"/>
      <c r="P92" s="198"/>
    </row>
    <row r="93" spans="2:16" ht="12.75">
      <c r="B93" s="798"/>
      <c r="C93" s="198"/>
      <c r="D93" s="198"/>
      <c r="E93" s="198"/>
      <c r="F93" s="198"/>
      <c r="G93" s="198"/>
      <c r="H93" s="198"/>
      <c r="I93" s="198"/>
      <c r="J93" s="198"/>
      <c r="K93" s="198"/>
      <c r="L93" s="198"/>
      <c r="M93" s="174"/>
      <c r="N93" s="198"/>
      <c r="O93" s="198"/>
      <c r="P93" s="198"/>
    </row>
    <row r="94" spans="2:16" ht="12.75">
      <c r="B94" s="798"/>
      <c r="C94" s="198"/>
      <c r="D94" s="198"/>
      <c r="E94" s="198"/>
      <c r="F94" s="198"/>
      <c r="G94" s="198"/>
      <c r="H94" s="198"/>
      <c r="I94" s="198"/>
      <c r="J94" s="198"/>
      <c r="K94" s="198"/>
      <c r="L94" s="198"/>
      <c r="M94" s="174"/>
      <c r="N94" s="198"/>
      <c r="O94" s="198"/>
      <c r="P94" s="198"/>
    </row>
    <row r="95" spans="2:16" ht="12.75">
      <c r="B95" s="798"/>
      <c r="C95" s="198"/>
      <c r="D95" s="198"/>
      <c r="E95" s="198"/>
      <c r="F95" s="198"/>
      <c r="G95" s="198"/>
      <c r="H95" s="198"/>
      <c r="I95" s="198"/>
      <c r="J95" s="198"/>
      <c r="K95" s="198"/>
      <c r="L95" s="198"/>
      <c r="M95" s="174"/>
      <c r="N95" s="198"/>
      <c r="O95" s="198"/>
      <c r="P95" s="198"/>
    </row>
    <row r="96" spans="2:16" ht="12.75">
      <c r="B96" s="798"/>
      <c r="C96" s="198"/>
      <c r="D96" s="198"/>
      <c r="E96" s="198"/>
      <c r="F96" s="198"/>
      <c r="G96" s="198"/>
      <c r="H96" s="198"/>
      <c r="I96" s="198"/>
      <c r="J96" s="198"/>
      <c r="K96" s="198"/>
      <c r="L96" s="198"/>
      <c r="M96" s="174"/>
      <c r="N96" s="198"/>
      <c r="O96" s="198"/>
      <c r="P96" s="198"/>
    </row>
    <row r="97" spans="2:16" ht="12.75">
      <c r="B97" s="798"/>
      <c r="C97" s="198"/>
      <c r="D97" s="198"/>
      <c r="E97" s="198"/>
      <c r="F97" s="198"/>
      <c r="G97" s="198"/>
      <c r="H97" s="198"/>
      <c r="I97" s="198"/>
      <c r="J97" s="198"/>
      <c r="K97" s="198"/>
      <c r="L97" s="198"/>
      <c r="M97" s="174"/>
      <c r="N97" s="198"/>
      <c r="O97" s="198"/>
      <c r="P97" s="198"/>
    </row>
    <row r="98" spans="2:16" ht="12.75">
      <c r="B98" s="798"/>
      <c r="C98" s="198"/>
      <c r="D98" s="198"/>
      <c r="E98" s="198"/>
      <c r="F98" s="198"/>
      <c r="G98" s="198"/>
      <c r="H98" s="198"/>
      <c r="I98" s="198"/>
      <c r="J98" s="198"/>
      <c r="K98" s="198"/>
      <c r="L98" s="198"/>
      <c r="M98" s="174"/>
      <c r="N98" s="198"/>
      <c r="O98" s="198"/>
      <c r="P98" s="198"/>
    </row>
    <row r="99" spans="2:16" ht="12.75">
      <c r="B99" s="798"/>
      <c r="C99" s="198"/>
      <c r="D99" s="198"/>
      <c r="E99" s="198"/>
      <c r="F99" s="198"/>
      <c r="G99" s="198"/>
      <c r="H99" s="198"/>
      <c r="I99" s="198"/>
      <c r="J99" s="198"/>
      <c r="K99" s="198"/>
      <c r="L99" s="198"/>
      <c r="M99" s="174"/>
      <c r="N99" s="198"/>
      <c r="O99" s="198"/>
      <c r="P99" s="198"/>
    </row>
    <row r="100" spans="2:16" ht="12.75">
      <c r="B100" s="798"/>
      <c r="C100" s="198"/>
      <c r="D100" s="198"/>
      <c r="E100" s="198"/>
      <c r="F100" s="198"/>
      <c r="G100" s="198"/>
      <c r="H100" s="198"/>
      <c r="I100" s="198"/>
      <c r="J100" s="198"/>
      <c r="K100" s="198"/>
      <c r="L100" s="198"/>
      <c r="M100" s="174"/>
      <c r="N100" s="198"/>
      <c r="O100" s="198"/>
      <c r="P100" s="198"/>
    </row>
    <row r="101" spans="2:16" ht="12.75">
      <c r="B101" s="798"/>
      <c r="C101" s="198"/>
      <c r="D101" s="198"/>
      <c r="E101" s="198"/>
      <c r="F101" s="198"/>
      <c r="G101" s="198"/>
      <c r="H101" s="198"/>
      <c r="I101" s="198"/>
      <c r="J101" s="198"/>
      <c r="K101" s="198"/>
      <c r="L101" s="198"/>
      <c r="M101" s="174"/>
      <c r="N101" s="198"/>
      <c r="O101" s="198"/>
      <c r="P101" s="198"/>
    </row>
    <row r="102" spans="2:16" ht="12.75">
      <c r="B102" s="798"/>
      <c r="C102" s="198"/>
      <c r="D102" s="198"/>
      <c r="E102" s="198"/>
      <c r="F102" s="198"/>
      <c r="G102" s="198"/>
      <c r="H102" s="198"/>
      <c r="I102" s="198"/>
      <c r="J102" s="198"/>
      <c r="K102" s="198"/>
      <c r="L102" s="198"/>
      <c r="M102" s="174"/>
      <c r="N102" s="198"/>
      <c r="O102" s="198"/>
      <c r="P102" s="198"/>
    </row>
    <row r="103" spans="2:16" ht="12.75">
      <c r="B103" s="798"/>
      <c r="C103" s="198"/>
      <c r="D103" s="198"/>
      <c r="E103" s="198"/>
      <c r="F103" s="198"/>
      <c r="G103" s="198"/>
      <c r="H103" s="198"/>
      <c r="I103" s="198"/>
      <c r="J103" s="198"/>
      <c r="K103" s="198"/>
      <c r="L103" s="198"/>
      <c r="M103" s="174"/>
      <c r="N103" s="198"/>
      <c r="O103" s="198"/>
      <c r="P103" s="198"/>
    </row>
    <row r="104" spans="2:16" ht="12.75">
      <c r="B104" s="798"/>
      <c r="C104" s="198"/>
      <c r="D104" s="198"/>
      <c r="E104" s="198"/>
      <c r="F104" s="198"/>
      <c r="G104" s="198"/>
      <c r="H104" s="198"/>
      <c r="I104" s="198"/>
      <c r="J104" s="198"/>
      <c r="K104" s="198"/>
      <c r="L104" s="198"/>
      <c r="M104" s="174"/>
      <c r="N104" s="198"/>
      <c r="O104" s="198"/>
      <c r="P104" s="198"/>
    </row>
    <row r="105" spans="2:16" ht="12.75">
      <c r="B105" s="798"/>
      <c r="C105" s="198"/>
      <c r="D105" s="198"/>
      <c r="E105" s="198"/>
      <c r="F105" s="198"/>
      <c r="G105" s="198"/>
      <c r="H105" s="198"/>
      <c r="I105" s="198"/>
      <c r="J105" s="198"/>
      <c r="K105" s="198"/>
      <c r="L105" s="198"/>
      <c r="M105" s="174"/>
      <c r="N105" s="198"/>
      <c r="O105" s="198"/>
      <c r="P105" s="198"/>
    </row>
    <row r="106" spans="2:16" ht="12.75">
      <c r="B106" s="798"/>
      <c r="C106" s="198"/>
      <c r="D106" s="198"/>
      <c r="E106" s="198"/>
      <c r="F106" s="198"/>
      <c r="G106" s="198"/>
      <c r="H106" s="198"/>
      <c r="I106" s="198"/>
      <c r="J106" s="198"/>
      <c r="K106" s="198"/>
      <c r="L106" s="198"/>
      <c r="M106" s="174"/>
      <c r="N106" s="198"/>
      <c r="O106" s="198"/>
      <c r="P106" s="198"/>
    </row>
    <row r="107" spans="2:16" ht="12.75">
      <c r="B107" s="798"/>
      <c r="C107" s="198"/>
      <c r="D107" s="198"/>
      <c r="E107" s="198"/>
      <c r="F107" s="198"/>
      <c r="G107" s="198"/>
      <c r="H107" s="198"/>
      <c r="I107" s="198"/>
      <c r="J107" s="198"/>
      <c r="K107" s="198"/>
      <c r="L107" s="198"/>
      <c r="M107" s="174"/>
      <c r="N107" s="198"/>
      <c r="O107" s="198"/>
      <c r="P107" s="198"/>
    </row>
    <row r="108" spans="2:16" ht="12.75" customHeight="1">
      <c r="B108" s="798"/>
      <c r="C108" s="198"/>
      <c r="D108" s="198"/>
      <c r="E108" s="198"/>
      <c r="F108" s="198"/>
      <c r="G108" s="198"/>
      <c r="H108" s="198"/>
      <c r="I108" s="198"/>
      <c r="J108" s="198"/>
      <c r="K108" s="198"/>
      <c r="L108" s="198"/>
      <c r="M108" s="174"/>
      <c r="N108" s="198"/>
      <c r="O108" s="198"/>
      <c r="P108" s="198"/>
    </row>
    <row r="109" spans="2:16" ht="12.75">
      <c r="B109" s="798"/>
      <c r="C109" s="198"/>
      <c r="D109" s="198"/>
      <c r="E109" s="198"/>
      <c r="F109" s="198"/>
      <c r="G109" s="198"/>
      <c r="H109" s="198"/>
      <c r="I109" s="198"/>
      <c r="J109" s="198"/>
      <c r="K109" s="198"/>
      <c r="L109" s="198"/>
      <c r="M109" s="174"/>
      <c r="N109" s="198"/>
      <c r="O109" s="198"/>
      <c r="P109" s="198"/>
    </row>
    <row r="110" spans="2:16" ht="12.75">
      <c r="B110" s="798"/>
      <c r="C110" s="198"/>
      <c r="D110" s="198"/>
      <c r="E110" s="198"/>
      <c r="F110" s="198"/>
      <c r="G110" s="198"/>
      <c r="H110" s="198"/>
      <c r="I110" s="198"/>
      <c r="J110" s="198"/>
      <c r="K110" s="198"/>
      <c r="L110" s="198"/>
      <c r="M110" s="174"/>
      <c r="N110" s="198"/>
      <c r="O110" s="198"/>
      <c r="P110" s="198"/>
    </row>
    <row r="111" spans="2:16" ht="12.75">
      <c r="B111" s="798"/>
      <c r="C111" s="198"/>
      <c r="D111" s="198"/>
      <c r="E111" s="198"/>
      <c r="F111" s="198"/>
      <c r="G111" s="198"/>
      <c r="H111" s="198"/>
      <c r="I111" s="198"/>
      <c r="J111" s="198"/>
      <c r="K111" s="198"/>
      <c r="L111" s="198"/>
      <c r="M111" s="174"/>
      <c r="N111" s="198"/>
      <c r="O111" s="198"/>
      <c r="P111" s="198"/>
    </row>
    <row r="112" spans="2:16" ht="12.75">
      <c r="B112" s="798"/>
      <c r="C112" s="198"/>
      <c r="D112" s="198"/>
      <c r="E112" s="198"/>
      <c r="F112" s="198"/>
      <c r="G112" s="198"/>
      <c r="H112" s="198"/>
      <c r="I112" s="198"/>
      <c r="J112" s="198"/>
      <c r="K112" s="198"/>
      <c r="L112" s="198"/>
      <c r="M112" s="174"/>
      <c r="N112" s="198"/>
      <c r="O112" s="198"/>
      <c r="P112" s="198"/>
    </row>
    <row r="113" spans="2:16" ht="12.75">
      <c r="B113" s="798"/>
      <c r="C113" s="198"/>
      <c r="D113" s="198"/>
      <c r="E113" s="198"/>
      <c r="F113" s="198"/>
      <c r="G113" s="198"/>
      <c r="H113" s="198"/>
      <c r="I113" s="198"/>
      <c r="J113" s="198"/>
      <c r="K113" s="198"/>
      <c r="L113" s="198"/>
      <c r="M113" s="174"/>
      <c r="N113" s="198"/>
      <c r="O113" s="198"/>
      <c r="P113" s="198"/>
    </row>
    <row r="114" spans="2:16" ht="12.75">
      <c r="B114" s="798"/>
      <c r="C114" s="198"/>
      <c r="D114" s="198"/>
      <c r="E114" s="198"/>
      <c r="F114" s="198"/>
      <c r="G114" s="198"/>
      <c r="H114" s="198"/>
      <c r="I114" s="796" t="s">
        <v>157</v>
      </c>
      <c r="J114" s="198"/>
      <c r="K114" s="198"/>
      <c r="L114" s="198"/>
      <c r="M114" s="174"/>
      <c r="N114" s="198"/>
      <c r="O114" s="198"/>
      <c r="P114" s="198"/>
    </row>
    <row r="115" spans="2:16" ht="12.75">
      <c r="B115" s="798"/>
      <c r="C115" s="198"/>
      <c r="D115" s="198"/>
      <c r="E115" s="198"/>
      <c r="F115" s="198"/>
      <c r="G115" s="198"/>
      <c r="H115" s="198"/>
      <c r="I115" s="203" t="s">
        <v>111</v>
      </c>
      <c r="J115" s="198"/>
      <c r="K115" s="198"/>
      <c r="L115" s="198"/>
      <c r="M115" s="174"/>
      <c r="N115" s="198"/>
      <c r="O115" s="198"/>
      <c r="P115" s="198"/>
    </row>
    <row r="116" spans="2:16" ht="12.75" customHeight="1">
      <c r="B116" s="798"/>
      <c r="C116" s="198"/>
      <c r="D116" s="198"/>
      <c r="E116" s="198"/>
      <c r="F116" s="198"/>
      <c r="G116" s="198"/>
      <c r="H116" s="198"/>
      <c r="I116" s="198"/>
      <c r="J116" s="198"/>
      <c r="K116" s="198"/>
      <c r="L116" s="198"/>
      <c r="M116" s="174"/>
      <c r="N116" s="198"/>
      <c r="O116" s="198"/>
      <c r="P116" s="198"/>
    </row>
    <row r="117" spans="2:17" ht="12.75" customHeight="1">
      <c r="B117" s="802"/>
      <c r="C117" s="207"/>
      <c r="D117" s="207"/>
      <c r="E117" s="207"/>
      <c r="F117" s="207"/>
      <c r="G117" s="207"/>
      <c r="H117" s="207"/>
      <c r="I117" s="207"/>
      <c r="J117" s="207"/>
      <c r="K117" s="207"/>
      <c r="L117" s="207"/>
      <c r="M117" s="212"/>
      <c r="N117" s="207"/>
      <c r="O117" s="207"/>
      <c r="P117" s="207"/>
      <c r="Q117" s="195"/>
    </row>
    <row r="118" spans="2:17" ht="12.75" customHeight="1">
      <c r="B118" s="195"/>
      <c r="C118" s="195"/>
      <c r="D118" s="195"/>
      <c r="E118" s="195"/>
      <c r="F118" s="195"/>
      <c r="G118" s="195"/>
      <c r="H118" s="195"/>
      <c r="I118" s="195"/>
      <c r="J118" s="195"/>
      <c r="K118" s="195"/>
      <c r="L118" s="195"/>
      <c r="M118" s="212"/>
      <c r="N118" s="195"/>
      <c r="O118" s="195"/>
      <c r="P118" s="195"/>
      <c r="Q118" s="195"/>
    </row>
    <row r="119" spans="2:17" ht="12.75" customHeight="1">
      <c r="B119" s="187"/>
      <c r="C119" s="195"/>
      <c r="D119" s="195"/>
      <c r="E119" s="195"/>
      <c r="F119" s="195"/>
      <c r="G119" s="195"/>
      <c r="H119" s="195"/>
      <c r="I119" s="195"/>
      <c r="J119" s="195"/>
      <c r="K119" s="195"/>
      <c r="L119" s="195"/>
      <c r="M119" s="212"/>
      <c r="N119" s="195"/>
      <c r="O119" s="195"/>
      <c r="P119" s="195"/>
      <c r="Q119" s="195"/>
    </row>
    <row r="120" spans="2:17" ht="12.75" customHeight="1">
      <c r="B120" s="195"/>
      <c r="C120" s="195"/>
      <c r="D120" s="195"/>
      <c r="E120" s="195"/>
      <c r="F120" s="195"/>
      <c r="G120" s="195"/>
      <c r="H120" s="195"/>
      <c r="I120" s="195"/>
      <c r="J120" s="195"/>
      <c r="K120" s="195"/>
      <c r="L120" s="195"/>
      <c r="M120" s="212"/>
      <c r="N120" s="195"/>
      <c r="O120" s="195"/>
      <c r="P120" s="195"/>
      <c r="Q120" s="195"/>
    </row>
    <row r="121" spans="2:17" ht="12.75" customHeight="1">
      <c r="B121" s="181"/>
      <c r="C121" s="195"/>
      <c r="D121" s="195"/>
      <c r="E121" s="195"/>
      <c r="F121" s="195"/>
      <c r="G121" s="195"/>
      <c r="H121" s="195"/>
      <c r="I121" s="195"/>
      <c r="J121" s="195"/>
      <c r="K121" s="195"/>
      <c r="L121" s="195"/>
      <c r="M121" s="216"/>
      <c r="N121" s="207"/>
      <c r="O121" s="207"/>
      <c r="P121" s="217"/>
      <c r="Q121" s="195"/>
    </row>
    <row r="122" spans="2:17" ht="12.75" customHeight="1">
      <c r="B122" s="183"/>
      <c r="C122" s="195"/>
      <c r="D122" s="195"/>
      <c r="E122" s="195"/>
      <c r="F122" s="195"/>
      <c r="G122" s="195"/>
      <c r="H122" s="195"/>
      <c r="I122" s="195"/>
      <c r="J122" s="195"/>
      <c r="K122" s="195"/>
      <c r="L122" s="195"/>
      <c r="M122" s="212"/>
      <c r="N122" s="195"/>
      <c r="O122" s="195"/>
      <c r="P122" s="195"/>
      <c r="Q122" s="195"/>
    </row>
    <row r="123" spans="2:17" ht="12.75" customHeight="1">
      <c r="B123" s="183"/>
      <c r="C123" s="195"/>
      <c r="D123" s="195"/>
      <c r="E123" s="195"/>
      <c r="F123" s="195"/>
      <c r="G123" s="195"/>
      <c r="H123" s="195"/>
      <c r="I123" s="195"/>
      <c r="J123" s="195"/>
      <c r="K123" s="195"/>
      <c r="L123" s="195"/>
      <c r="M123" s="212"/>
      <c r="N123" s="195"/>
      <c r="O123" s="195"/>
      <c r="P123" s="195"/>
      <c r="Q123" s="195"/>
    </row>
    <row r="124" spans="2:17" ht="12.75" customHeight="1">
      <c r="B124" s="181"/>
      <c r="C124" s="207"/>
      <c r="D124" s="207"/>
      <c r="E124" s="207"/>
      <c r="F124" s="207"/>
      <c r="G124" s="207"/>
      <c r="H124" s="195"/>
      <c r="I124" s="195"/>
      <c r="J124" s="195"/>
      <c r="K124" s="195"/>
      <c r="L124" s="195"/>
      <c r="M124" s="216"/>
      <c r="N124" s="195"/>
      <c r="O124" s="195"/>
      <c r="P124" s="217"/>
      <c r="Q124" s="195"/>
    </row>
    <row r="125" spans="2:17" ht="12.75" customHeight="1">
      <c r="B125" s="183"/>
      <c r="C125" s="195"/>
      <c r="D125" s="195"/>
      <c r="E125" s="195"/>
      <c r="F125" s="195"/>
      <c r="G125" s="195"/>
      <c r="H125" s="195"/>
      <c r="I125" s="195"/>
      <c r="J125" s="195"/>
      <c r="K125" s="195"/>
      <c r="L125" s="195"/>
      <c r="M125" s="212"/>
      <c r="N125" s="195"/>
      <c r="O125" s="195"/>
      <c r="P125" s="195"/>
      <c r="Q125" s="195"/>
    </row>
    <row r="126" spans="2:17" ht="12.75" customHeight="1">
      <c r="B126" s="181"/>
      <c r="C126" s="195"/>
      <c r="D126" s="195"/>
      <c r="E126" s="195"/>
      <c r="F126" s="195"/>
      <c r="G126" s="195"/>
      <c r="H126" s="195"/>
      <c r="I126" s="195"/>
      <c r="J126" s="195"/>
      <c r="K126" s="195"/>
      <c r="L126" s="195"/>
      <c r="M126" s="211"/>
      <c r="N126" s="195"/>
      <c r="O126" s="195"/>
      <c r="P126" s="186"/>
      <c r="Q126" s="195"/>
    </row>
    <row r="127" spans="2:17" ht="12.75" customHeight="1">
      <c r="B127" s="183"/>
      <c r="C127" s="195"/>
      <c r="D127" s="195"/>
      <c r="E127" s="195"/>
      <c r="F127" s="195"/>
      <c r="G127" s="195"/>
      <c r="H127" s="195"/>
      <c r="I127" s="195"/>
      <c r="J127" s="195"/>
      <c r="K127" s="195"/>
      <c r="L127" s="195"/>
      <c r="M127" s="212"/>
      <c r="N127" s="195"/>
      <c r="O127" s="195"/>
      <c r="P127" s="195"/>
      <c r="Q127" s="195"/>
    </row>
    <row r="128" spans="2:17" ht="12.75" customHeight="1">
      <c r="B128" s="181"/>
      <c r="C128" s="195"/>
      <c r="D128" s="195"/>
      <c r="E128" s="195"/>
      <c r="F128" s="195"/>
      <c r="G128" s="207"/>
      <c r="H128" s="207"/>
      <c r="I128" s="207"/>
      <c r="J128" s="207"/>
      <c r="K128" s="207"/>
      <c r="L128" s="207"/>
      <c r="M128" s="216"/>
      <c r="N128" s="195"/>
      <c r="O128" s="195"/>
      <c r="P128" s="217"/>
      <c r="Q128" s="195"/>
    </row>
    <row r="129" spans="2:17" ht="12.75" customHeight="1">
      <c r="B129" s="183"/>
      <c r="C129" s="195"/>
      <c r="D129" s="195"/>
      <c r="E129" s="195"/>
      <c r="F129" s="195"/>
      <c r="G129" s="195"/>
      <c r="H129" s="195"/>
      <c r="I129" s="195"/>
      <c r="J129" s="195"/>
      <c r="K129" s="195"/>
      <c r="L129" s="195"/>
      <c r="M129" s="212"/>
      <c r="N129" s="195"/>
      <c r="O129" s="195"/>
      <c r="P129" s="195"/>
      <c r="Q129" s="195"/>
    </row>
    <row r="130" spans="2:17" ht="12.75" customHeight="1">
      <c r="B130" s="181"/>
      <c r="C130" s="195"/>
      <c r="D130" s="195"/>
      <c r="E130" s="195"/>
      <c r="F130" s="195"/>
      <c r="G130" s="207"/>
      <c r="H130" s="207"/>
      <c r="I130" s="207"/>
      <c r="J130" s="207"/>
      <c r="K130" s="195"/>
      <c r="L130" s="195"/>
      <c r="M130" s="212"/>
      <c r="N130" s="207"/>
      <c r="O130" s="207"/>
      <c r="P130" s="207"/>
      <c r="Q130" s="195"/>
    </row>
    <row r="131" spans="2:17" ht="12.75" customHeight="1">
      <c r="B131" s="183"/>
      <c r="C131" s="195"/>
      <c r="D131" s="195"/>
      <c r="E131" s="195"/>
      <c r="F131" s="195"/>
      <c r="G131" s="195"/>
      <c r="H131" s="195"/>
      <c r="I131" s="195"/>
      <c r="J131" s="195"/>
      <c r="K131" s="195"/>
      <c r="L131" s="195"/>
      <c r="M131" s="212"/>
      <c r="N131" s="195"/>
      <c r="O131" s="195"/>
      <c r="P131" s="195"/>
      <c r="Q131" s="195"/>
    </row>
    <row r="132" spans="2:17" ht="12.75" customHeight="1">
      <c r="B132" s="181"/>
      <c r="C132" s="195"/>
      <c r="D132" s="195"/>
      <c r="E132" s="195"/>
      <c r="F132" s="195"/>
      <c r="G132" s="195"/>
      <c r="H132" s="195"/>
      <c r="I132" s="195"/>
      <c r="J132" s="195"/>
      <c r="K132" s="195"/>
      <c r="L132" s="195"/>
      <c r="M132" s="216"/>
      <c r="N132" s="195"/>
      <c r="O132" s="195"/>
      <c r="P132" s="215"/>
      <c r="Q132" s="195"/>
    </row>
    <row r="133" spans="2:17" ht="12.75" customHeight="1">
      <c r="B133" s="183"/>
      <c r="C133" s="195"/>
      <c r="D133" s="195"/>
      <c r="E133" s="195"/>
      <c r="F133" s="195"/>
      <c r="G133" s="195"/>
      <c r="H133" s="195"/>
      <c r="I133" s="195"/>
      <c r="J133" s="195"/>
      <c r="K133" s="195"/>
      <c r="L133" s="195"/>
      <c r="M133" s="212"/>
      <c r="N133" s="195"/>
      <c r="O133" s="195"/>
      <c r="P133" s="195"/>
      <c r="Q133" s="195"/>
    </row>
    <row r="134" spans="2:17" ht="12.75" customHeight="1">
      <c r="B134" s="181"/>
      <c r="C134" s="195"/>
      <c r="D134" s="195"/>
      <c r="E134" s="195"/>
      <c r="F134" s="195"/>
      <c r="G134" s="195"/>
      <c r="H134" s="195"/>
      <c r="I134" s="195"/>
      <c r="J134" s="195"/>
      <c r="K134" s="195"/>
      <c r="L134" s="195"/>
      <c r="M134" s="214"/>
      <c r="N134" s="195"/>
      <c r="O134" s="195"/>
      <c r="P134" s="213"/>
      <c r="Q134" s="195"/>
    </row>
    <row r="135" spans="2:17" ht="12.75" customHeight="1">
      <c r="B135" s="183"/>
      <c r="C135" s="195"/>
      <c r="D135" s="195"/>
      <c r="E135" s="195"/>
      <c r="F135" s="195"/>
      <c r="G135" s="195"/>
      <c r="H135" s="195"/>
      <c r="I135" s="195"/>
      <c r="J135" s="195"/>
      <c r="K135" s="195"/>
      <c r="L135" s="195"/>
      <c r="M135" s="212"/>
      <c r="N135" s="195"/>
      <c r="O135" s="195"/>
      <c r="P135" s="195"/>
      <c r="Q135" s="195"/>
    </row>
    <row r="136" spans="2:17" ht="12.75" customHeight="1">
      <c r="B136" s="181"/>
      <c r="C136" s="195"/>
      <c r="D136" s="195"/>
      <c r="E136" s="195"/>
      <c r="F136" s="195"/>
      <c r="G136" s="195"/>
      <c r="H136" s="195"/>
      <c r="I136" s="195"/>
      <c r="J136" s="195"/>
      <c r="K136" s="195"/>
      <c r="L136" s="195"/>
      <c r="M136" s="211"/>
      <c r="N136" s="195"/>
      <c r="O136" s="195"/>
      <c r="P136" s="210"/>
      <c r="Q136" s="195"/>
    </row>
    <row r="137" spans="2:17" ht="12.75" customHeight="1">
      <c r="B137" s="183"/>
      <c r="C137" s="195"/>
      <c r="D137" s="195"/>
      <c r="E137" s="195"/>
      <c r="F137" s="195"/>
      <c r="G137" s="195"/>
      <c r="H137" s="195"/>
      <c r="I137" s="195"/>
      <c r="J137" s="195"/>
      <c r="K137" s="195"/>
      <c r="L137" s="195"/>
      <c r="M137" s="195"/>
      <c r="N137" s="195"/>
      <c r="O137" s="195"/>
      <c r="P137" s="195"/>
      <c r="Q137" s="195"/>
    </row>
    <row r="138" spans="2:17" ht="12.75" customHeight="1">
      <c r="B138" s="209"/>
      <c r="C138" s="208"/>
      <c r="D138" s="208"/>
      <c r="E138" s="208"/>
      <c r="F138" s="208"/>
      <c r="G138" s="208"/>
      <c r="H138" s="208"/>
      <c r="I138" s="208"/>
      <c r="J138" s="208"/>
      <c r="K138" s="208"/>
      <c r="L138" s="208"/>
      <c r="M138" s="208"/>
      <c r="N138" s="195"/>
      <c r="O138" s="195"/>
      <c r="P138" s="195"/>
      <c r="Q138" s="195"/>
    </row>
    <row r="139" spans="2:17" ht="12.75" customHeight="1">
      <c r="B139" s="208"/>
      <c r="C139" s="208"/>
      <c r="D139" s="208"/>
      <c r="E139" s="208"/>
      <c r="F139" s="208"/>
      <c r="G139" s="208"/>
      <c r="H139" s="208"/>
      <c r="I139" s="208"/>
      <c r="J139" s="208"/>
      <c r="K139" s="208"/>
      <c r="L139" s="208"/>
      <c r="M139" s="208"/>
      <c r="N139" s="195"/>
      <c r="O139" s="207"/>
      <c r="P139" s="207"/>
      <c r="Q139" s="207"/>
    </row>
    <row r="140" spans="2:17" ht="12.75" customHeight="1">
      <c r="B140" s="208"/>
      <c r="C140" s="208"/>
      <c r="D140" s="208"/>
      <c r="E140" s="208"/>
      <c r="F140" s="208"/>
      <c r="G140" s="208"/>
      <c r="H140" s="208"/>
      <c r="I140" s="208"/>
      <c r="J140" s="208"/>
      <c r="K140" s="208"/>
      <c r="L140" s="208"/>
      <c r="M140" s="208"/>
      <c r="N140" s="195"/>
      <c r="O140" s="207"/>
      <c r="P140" s="207"/>
      <c r="Q140" s="207"/>
    </row>
    <row r="141" spans="2:17" ht="12.75" customHeight="1">
      <c r="B141" s="195"/>
      <c r="C141" s="195"/>
      <c r="D141" s="195"/>
      <c r="E141" s="195"/>
      <c r="F141" s="195"/>
      <c r="G141" s="195"/>
      <c r="H141" s="195"/>
      <c r="I141" s="195"/>
      <c r="J141" s="195"/>
      <c r="K141" s="195"/>
      <c r="L141" s="195"/>
      <c r="M141" s="195"/>
      <c r="N141" s="195"/>
      <c r="O141" s="195"/>
      <c r="P141" s="195"/>
      <c r="Q141" s="195"/>
    </row>
    <row r="142" spans="2:17" ht="12.75" customHeight="1">
      <c r="B142" s="206"/>
      <c r="C142" s="205"/>
      <c r="D142" s="205"/>
      <c r="E142" s="205"/>
      <c r="F142" s="205"/>
      <c r="G142" s="205"/>
      <c r="H142" s="205"/>
      <c r="I142" s="205"/>
      <c r="J142" s="205"/>
      <c r="K142" s="205"/>
      <c r="L142" s="205"/>
      <c r="M142" s="205"/>
      <c r="N142" s="205"/>
      <c r="O142" s="195"/>
      <c r="P142" s="195"/>
      <c r="Q142" s="195"/>
    </row>
    <row r="143" spans="2:17" ht="12.75" customHeight="1">
      <c r="B143" s="205"/>
      <c r="C143" s="205"/>
      <c r="D143" s="205"/>
      <c r="E143" s="205"/>
      <c r="F143" s="205"/>
      <c r="G143" s="205"/>
      <c r="H143" s="205"/>
      <c r="I143" s="205"/>
      <c r="J143" s="205"/>
      <c r="K143" s="205"/>
      <c r="L143" s="205"/>
      <c r="M143" s="205"/>
      <c r="N143" s="205"/>
      <c r="O143" s="195"/>
      <c r="P143" s="195"/>
      <c r="Q143" s="195"/>
    </row>
    <row r="144" spans="2:17" ht="12.75" customHeight="1">
      <c r="B144" s="195"/>
      <c r="C144" s="195"/>
      <c r="D144" s="195"/>
      <c r="E144" s="195"/>
      <c r="F144" s="195"/>
      <c r="G144" s="195"/>
      <c r="H144" s="195"/>
      <c r="I144" s="195"/>
      <c r="J144" s="195"/>
      <c r="K144" s="195"/>
      <c r="L144" s="195"/>
      <c r="M144" s="195"/>
      <c r="N144" s="195"/>
      <c r="O144" s="195"/>
      <c r="P144" s="195"/>
      <c r="Q144" s="195"/>
    </row>
    <row r="145" spans="2:17" ht="12.75" customHeight="1">
      <c r="B145" s="206"/>
      <c r="C145" s="205"/>
      <c r="D145" s="205"/>
      <c r="E145" s="205"/>
      <c r="F145" s="205"/>
      <c r="G145" s="205"/>
      <c r="H145" s="205"/>
      <c r="I145" s="205"/>
      <c r="J145" s="205"/>
      <c r="K145" s="205"/>
      <c r="L145" s="205"/>
      <c r="M145" s="205"/>
      <c r="N145" s="205"/>
      <c r="O145" s="195"/>
      <c r="P145" s="195"/>
      <c r="Q145" s="195"/>
    </row>
    <row r="146" spans="2:17" ht="12.75" customHeight="1">
      <c r="B146" s="205"/>
      <c r="C146" s="205"/>
      <c r="D146" s="205"/>
      <c r="E146" s="205"/>
      <c r="F146" s="205"/>
      <c r="G146" s="205"/>
      <c r="H146" s="205"/>
      <c r="I146" s="205"/>
      <c r="J146" s="205"/>
      <c r="K146" s="205"/>
      <c r="L146" s="205"/>
      <c r="M146" s="205"/>
      <c r="N146" s="205"/>
      <c r="O146" s="195"/>
      <c r="P146" s="195"/>
      <c r="Q146" s="195"/>
    </row>
    <row r="147" spans="2:17" ht="12.75" customHeight="1">
      <c r="B147" s="183"/>
      <c r="C147" s="195"/>
      <c r="D147" s="195"/>
      <c r="E147" s="195"/>
      <c r="F147" s="195"/>
      <c r="G147" s="195"/>
      <c r="H147" s="195"/>
      <c r="I147" s="195"/>
      <c r="J147" s="195"/>
      <c r="K147" s="195"/>
      <c r="L147" s="195"/>
      <c r="M147" s="195"/>
      <c r="N147" s="195"/>
      <c r="O147" s="195"/>
      <c r="P147" s="195"/>
      <c r="Q147" s="195"/>
    </row>
    <row r="148" spans="2:17" ht="12.75" customHeight="1">
      <c r="B148" s="206"/>
      <c r="C148" s="205"/>
      <c r="D148" s="205"/>
      <c r="E148" s="205"/>
      <c r="F148" s="205"/>
      <c r="G148" s="205"/>
      <c r="H148" s="205"/>
      <c r="I148" s="205"/>
      <c r="J148" s="205"/>
      <c r="K148" s="205"/>
      <c r="L148" s="205"/>
      <c r="M148" s="205"/>
      <c r="N148" s="205"/>
      <c r="O148" s="195"/>
      <c r="P148" s="195"/>
      <c r="Q148" s="195"/>
    </row>
    <row r="149" spans="2:17" ht="12.75" customHeight="1">
      <c r="B149" s="205"/>
      <c r="C149" s="205"/>
      <c r="D149" s="205"/>
      <c r="E149" s="205"/>
      <c r="F149" s="205"/>
      <c r="G149" s="205"/>
      <c r="H149" s="205"/>
      <c r="I149" s="205"/>
      <c r="J149" s="205"/>
      <c r="K149" s="205"/>
      <c r="L149" s="205"/>
      <c r="M149" s="205"/>
      <c r="N149" s="205"/>
      <c r="O149" s="195"/>
      <c r="P149" s="195"/>
      <c r="Q149" s="195"/>
    </row>
    <row r="150" spans="2:17" ht="12.75" customHeight="1">
      <c r="B150" s="205"/>
      <c r="C150" s="205"/>
      <c r="D150" s="205"/>
      <c r="E150" s="205"/>
      <c r="F150" s="205"/>
      <c r="G150" s="205"/>
      <c r="H150" s="205"/>
      <c r="I150" s="205"/>
      <c r="J150" s="205"/>
      <c r="K150" s="205"/>
      <c r="L150" s="205"/>
      <c r="M150" s="205"/>
      <c r="N150" s="205"/>
      <c r="O150" s="195"/>
      <c r="P150" s="195"/>
      <c r="Q150" s="195"/>
    </row>
    <row r="151" spans="2:17" ht="12.75" customHeight="1">
      <c r="B151" s="205"/>
      <c r="C151" s="205"/>
      <c r="D151" s="205"/>
      <c r="E151" s="205"/>
      <c r="F151" s="205"/>
      <c r="G151" s="205"/>
      <c r="H151" s="195"/>
      <c r="I151" s="195"/>
      <c r="J151" s="195"/>
      <c r="K151" s="205"/>
      <c r="L151" s="205"/>
      <c r="M151" s="205"/>
      <c r="N151" s="205"/>
      <c r="O151" s="195"/>
      <c r="P151" s="195"/>
      <c r="Q151" s="195"/>
    </row>
    <row r="152" spans="2:17" ht="12.75" customHeight="1">
      <c r="B152" s="183"/>
      <c r="C152" s="195"/>
      <c r="D152" s="195"/>
      <c r="E152" s="195"/>
      <c r="F152" s="195"/>
      <c r="G152" s="195"/>
      <c r="H152" s="205"/>
      <c r="I152" s="195"/>
      <c r="J152" s="205"/>
      <c r="K152" s="195"/>
      <c r="L152" s="195"/>
      <c r="M152" s="195"/>
      <c r="N152" s="195"/>
      <c r="O152" s="195"/>
      <c r="P152" s="195"/>
      <c r="Q152" s="195"/>
    </row>
    <row r="153" spans="2:17" ht="12.75" customHeight="1">
      <c r="B153" s="183"/>
      <c r="C153" s="195"/>
      <c r="D153" s="195"/>
      <c r="E153" s="195"/>
      <c r="F153" s="195"/>
      <c r="G153" s="195"/>
      <c r="H153" s="195"/>
      <c r="I153" s="195"/>
      <c r="J153" s="195"/>
      <c r="K153" s="195"/>
      <c r="L153" s="195"/>
      <c r="M153" s="195"/>
      <c r="N153" s="195"/>
      <c r="O153" s="195"/>
      <c r="P153" s="195"/>
      <c r="Q153" s="195"/>
    </row>
    <row r="154" spans="2:17" ht="12.75" customHeight="1">
      <c r="B154" s="183"/>
      <c r="C154" s="195"/>
      <c r="D154" s="195"/>
      <c r="E154" s="195"/>
      <c r="F154" s="195"/>
      <c r="G154" s="195"/>
      <c r="H154" s="195"/>
      <c r="I154" s="195"/>
      <c r="J154" s="195"/>
      <c r="K154" s="195"/>
      <c r="L154" s="195"/>
      <c r="M154" s="195"/>
      <c r="N154" s="195"/>
      <c r="O154" s="195"/>
      <c r="P154" s="195"/>
      <c r="Q154" s="195"/>
    </row>
    <row r="155" spans="2:17" ht="12.75" customHeight="1">
      <c r="B155" s="183"/>
      <c r="C155" s="195"/>
      <c r="D155" s="195"/>
      <c r="E155" s="195"/>
      <c r="F155" s="195"/>
      <c r="G155" s="195"/>
      <c r="H155" s="195"/>
      <c r="I155" s="195"/>
      <c r="J155" s="195"/>
      <c r="K155" s="195"/>
      <c r="L155" s="195"/>
      <c r="M155" s="195"/>
      <c r="N155" s="195"/>
      <c r="O155" s="195"/>
      <c r="P155" s="195"/>
      <c r="Q155" s="195"/>
    </row>
    <row r="156" spans="2:17" ht="12.75" customHeight="1">
      <c r="B156" s="183"/>
      <c r="C156" s="195"/>
      <c r="D156" s="195"/>
      <c r="E156" s="195"/>
      <c r="F156" s="195"/>
      <c r="G156" s="195"/>
      <c r="H156" s="195"/>
      <c r="I156" s="195"/>
      <c r="J156" s="195"/>
      <c r="K156" s="195"/>
      <c r="L156" s="195"/>
      <c r="M156" s="195"/>
      <c r="N156" s="195"/>
      <c r="O156" s="195"/>
      <c r="P156" s="195"/>
      <c r="Q156" s="195"/>
    </row>
    <row r="157" spans="2:17" ht="12.75" customHeight="1">
      <c r="B157" s="183"/>
      <c r="C157" s="195"/>
      <c r="D157" s="195"/>
      <c r="E157" s="195"/>
      <c r="F157" s="195"/>
      <c r="G157" s="195"/>
      <c r="H157" s="195"/>
      <c r="I157" s="195"/>
      <c r="J157" s="195"/>
      <c r="K157" s="195"/>
      <c r="L157" s="195"/>
      <c r="M157" s="195"/>
      <c r="N157" s="195"/>
      <c r="O157" s="195"/>
      <c r="P157" s="195"/>
      <c r="Q157" s="195"/>
    </row>
    <row r="158" spans="2:17" ht="12.75" customHeight="1">
      <c r="B158" s="183"/>
      <c r="C158" s="195"/>
      <c r="D158" s="195"/>
      <c r="E158" s="195"/>
      <c r="F158" s="195"/>
      <c r="G158" s="195"/>
      <c r="H158" s="195"/>
      <c r="I158" s="195"/>
      <c r="J158" s="195"/>
      <c r="K158" s="195"/>
      <c r="L158" s="195"/>
      <c r="M158" s="195"/>
      <c r="N158" s="195"/>
      <c r="O158" s="195"/>
      <c r="P158" s="195"/>
      <c r="Q158" s="195"/>
    </row>
    <row r="159" spans="2:17" ht="12.75" customHeight="1">
      <c r="B159" s="195"/>
      <c r="C159" s="195"/>
      <c r="D159" s="195"/>
      <c r="E159" s="195"/>
      <c r="F159" s="195"/>
      <c r="G159" s="195"/>
      <c r="H159" s="195"/>
      <c r="I159" s="195"/>
      <c r="J159" s="195"/>
      <c r="K159" s="195"/>
      <c r="L159" s="195"/>
      <c r="M159" s="195"/>
      <c r="N159" s="195"/>
      <c r="O159" s="195"/>
      <c r="P159" s="195"/>
      <c r="Q159" s="195"/>
    </row>
    <row r="160" spans="2:17" ht="12.75" customHeight="1">
      <c r="B160" s="195"/>
      <c r="C160" s="195"/>
      <c r="D160" s="195"/>
      <c r="E160" s="195"/>
      <c r="F160" s="195"/>
      <c r="G160" s="195"/>
      <c r="H160" s="195"/>
      <c r="I160" s="195"/>
      <c r="J160" s="195"/>
      <c r="K160" s="195"/>
      <c r="L160" s="195"/>
      <c r="M160" s="195"/>
      <c r="N160" s="195"/>
      <c r="O160" s="195"/>
      <c r="P160" s="195"/>
      <c r="Q160" s="195"/>
    </row>
    <row r="161" spans="2:17" ht="12.75" customHeight="1">
      <c r="B161" s="195"/>
      <c r="C161" s="195"/>
      <c r="D161" s="195"/>
      <c r="E161" s="195"/>
      <c r="F161" s="195"/>
      <c r="G161" s="195"/>
      <c r="H161" s="195"/>
      <c r="I161" s="195"/>
      <c r="J161" s="195"/>
      <c r="K161" s="195"/>
      <c r="L161" s="195"/>
      <c r="M161" s="195"/>
      <c r="N161" s="195"/>
      <c r="O161" s="195"/>
      <c r="P161" s="195"/>
      <c r="Q161" s="195"/>
    </row>
    <row r="162" spans="2:17" ht="12.75" customHeight="1">
      <c r="B162" s="195"/>
      <c r="C162" s="195"/>
      <c r="D162" s="195"/>
      <c r="E162" s="195"/>
      <c r="F162" s="195"/>
      <c r="G162" s="195"/>
      <c r="H162" s="195"/>
      <c r="I162" s="195"/>
      <c r="J162" s="195"/>
      <c r="K162" s="195"/>
      <c r="L162" s="195"/>
      <c r="M162" s="195"/>
      <c r="N162" s="195"/>
      <c r="O162" s="195"/>
      <c r="P162" s="195"/>
      <c r="Q162" s="195"/>
    </row>
    <row r="163" spans="2:17" ht="12.75">
      <c r="B163" s="195"/>
      <c r="C163" s="195"/>
      <c r="D163" s="195"/>
      <c r="E163" s="195"/>
      <c r="F163" s="195"/>
      <c r="G163" s="195"/>
      <c r="H163" s="195"/>
      <c r="I163" s="195"/>
      <c r="J163" s="195"/>
      <c r="K163" s="195"/>
      <c r="L163" s="195"/>
      <c r="M163" s="195"/>
      <c r="N163" s="195"/>
      <c r="O163" s="195"/>
      <c r="P163" s="195"/>
      <c r="Q163" s="195"/>
    </row>
    <row r="164" spans="2:17" ht="12.75">
      <c r="B164" s="195"/>
      <c r="C164" s="195"/>
      <c r="D164" s="195"/>
      <c r="E164" s="195"/>
      <c r="F164" s="195"/>
      <c r="G164" s="195"/>
      <c r="H164" s="195"/>
      <c r="I164" s="195"/>
      <c r="J164" s="195"/>
      <c r="K164" s="195"/>
      <c r="L164" s="195"/>
      <c r="M164" s="195"/>
      <c r="N164" s="195"/>
      <c r="O164" s="195"/>
      <c r="P164" s="195"/>
      <c r="Q164" s="195"/>
    </row>
    <row r="165" spans="2:17" ht="12.75">
      <c r="B165" s="195"/>
      <c r="C165" s="195"/>
      <c r="D165" s="195"/>
      <c r="E165" s="195"/>
      <c r="F165" s="195"/>
      <c r="G165" s="195"/>
      <c r="H165" s="195"/>
      <c r="I165" s="195"/>
      <c r="J165" s="195"/>
      <c r="K165" s="195"/>
      <c r="L165" s="195"/>
      <c r="M165" s="195"/>
      <c r="N165" s="195"/>
      <c r="O165" s="195"/>
      <c r="P165" s="195"/>
      <c r="Q165" s="195"/>
    </row>
    <row r="166" spans="2:17" ht="12.75">
      <c r="B166" s="195"/>
      <c r="C166" s="195"/>
      <c r="D166" s="195"/>
      <c r="E166" s="195"/>
      <c r="F166" s="195"/>
      <c r="G166" s="195"/>
      <c r="H166" s="195"/>
      <c r="I166" s="195"/>
      <c r="J166" s="195"/>
      <c r="K166" s="195"/>
      <c r="L166" s="195"/>
      <c r="M166" s="195"/>
      <c r="N166" s="195"/>
      <c r="O166" s="195"/>
      <c r="P166" s="195"/>
      <c r="Q166" s="195"/>
    </row>
    <row r="167" spans="2:17" ht="12.75">
      <c r="B167" s="195"/>
      <c r="C167" s="195"/>
      <c r="D167" s="195"/>
      <c r="E167" s="195"/>
      <c r="F167" s="195"/>
      <c r="G167" s="195"/>
      <c r="H167" s="195"/>
      <c r="I167" s="195"/>
      <c r="J167" s="195"/>
      <c r="K167" s="195"/>
      <c r="L167" s="195"/>
      <c r="M167" s="195"/>
      <c r="N167" s="195"/>
      <c r="O167" s="195"/>
      <c r="P167" s="195"/>
      <c r="Q167" s="195"/>
    </row>
    <row r="168" spans="2:17" ht="12.75">
      <c r="B168" s="195"/>
      <c r="C168" s="195"/>
      <c r="D168" s="195"/>
      <c r="E168" s="195"/>
      <c r="F168" s="195"/>
      <c r="G168" s="195"/>
      <c r="H168" s="195"/>
      <c r="I168" s="195"/>
      <c r="J168" s="195"/>
      <c r="K168" s="195"/>
      <c r="L168" s="195"/>
      <c r="M168" s="195"/>
      <c r="N168" s="195"/>
      <c r="O168" s="195"/>
      <c r="P168" s="195"/>
      <c r="Q168" s="195"/>
    </row>
    <row r="169" spans="2:17" ht="12.75">
      <c r="B169" s="195"/>
      <c r="C169" s="195"/>
      <c r="D169" s="195"/>
      <c r="E169" s="195"/>
      <c r="F169" s="195"/>
      <c r="G169" s="195"/>
      <c r="H169" s="195"/>
      <c r="I169" s="195"/>
      <c r="J169" s="195"/>
      <c r="K169" s="195"/>
      <c r="L169" s="195"/>
      <c r="M169" s="195"/>
      <c r="N169" s="195"/>
      <c r="O169" s="195"/>
      <c r="P169" s="195"/>
      <c r="Q169" s="195"/>
    </row>
    <row r="170" spans="2:17" ht="12.75">
      <c r="B170" s="195"/>
      <c r="C170" s="195"/>
      <c r="D170" s="195"/>
      <c r="E170" s="195"/>
      <c r="F170" s="195"/>
      <c r="G170" s="195"/>
      <c r="H170" s="195"/>
      <c r="I170" s="195"/>
      <c r="J170" s="195"/>
      <c r="K170" s="195"/>
      <c r="L170" s="195"/>
      <c r="M170" s="195"/>
      <c r="N170" s="195"/>
      <c r="O170" s="195"/>
      <c r="P170" s="195"/>
      <c r="Q170" s="195"/>
    </row>
    <row r="171" spans="2:17" ht="12.75">
      <c r="B171" s="195"/>
      <c r="C171" s="195"/>
      <c r="D171" s="195"/>
      <c r="E171" s="195"/>
      <c r="F171" s="195"/>
      <c r="G171" s="195"/>
      <c r="H171" s="195"/>
      <c r="I171" s="195"/>
      <c r="J171" s="195"/>
      <c r="K171" s="195"/>
      <c r="L171" s="195"/>
      <c r="M171" s="195"/>
      <c r="N171" s="195"/>
      <c r="O171" s="195"/>
      <c r="P171" s="195"/>
      <c r="Q171" s="195"/>
    </row>
    <row r="172" spans="2:17" ht="12.75">
      <c r="B172" s="195"/>
      <c r="C172" s="195"/>
      <c r="D172" s="195"/>
      <c r="E172" s="195"/>
      <c r="F172" s="195"/>
      <c r="G172" s="195"/>
      <c r="H172" s="195"/>
      <c r="I172" s="195"/>
      <c r="J172" s="195"/>
      <c r="K172" s="195"/>
      <c r="L172" s="195"/>
      <c r="M172" s="195"/>
      <c r="N172" s="195"/>
      <c r="O172" s="195"/>
      <c r="P172" s="195"/>
      <c r="Q172" s="195"/>
    </row>
    <row r="173" spans="2:17" ht="12.75">
      <c r="B173" s="195"/>
      <c r="C173" s="195"/>
      <c r="D173" s="195"/>
      <c r="E173" s="195"/>
      <c r="F173" s="195"/>
      <c r="G173" s="195"/>
      <c r="H173" s="195"/>
      <c r="I173" s="195"/>
      <c r="J173" s="195"/>
      <c r="K173" s="195"/>
      <c r="L173" s="195"/>
      <c r="M173" s="195"/>
      <c r="N173" s="195"/>
      <c r="O173" s="195"/>
      <c r="P173" s="195"/>
      <c r="Q173" s="195"/>
    </row>
    <row r="174" spans="2:17" ht="12.75">
      <c r="B174" s="195"/>
      <c r="C174" s="195"/>
      <c r="D174" s="195"/>
      <c r="E174" s="195"/>
      <c r="F174" s="195"/>
      <c r="G174" s="195"/>
      <c r="H174" s="195"/>
      <c r="I174" s="195"/>
      <c r="J174" s="195"/>
      <c r="K174" s="195"/>
      <c r="L174" s="195"/>
      <c r="M174" s="195"/>
      <c r="N174" s="195"/>
      <c r="O174" s="195"/>
      <c r="P174" s="195"/>
      <c r="Q174" s="195"/>
    </row>
    <row r="175" spans="2:17" ht="12.75">
      <c r="B175" s="195"/>
      <c r="C175" s="195"/>
      <c r="D175" s="195"/>
      <c r="E175" s="195"/>
      <c r="F175" s="195"/>
      <c r="G175" s="195"/>
      <c r="H175" s="195"/>
      <c r="I175" s="195"/>
      <c r="J175" s="195"/>
      <c r="K175" s="195"/>
      <c r="L175" s="195"/>
      <c r="M175" s="195"/>
      <c r="N175" s="195"/>
      <c r="O175" s="195"/>
      <c r="P175" s="195"/>
      <c r="Q175" s="195"/>
    </row>
    <row r="176" spans="2:17" ht="12.75">
      <c r="B176" s="195"/>
      <c r="C176" s="195"/>
      <c r="D176" s="195"/>
      <c r="E176" s="195"/>
      <c r="F176" s="195"/>
      <c r="G176" s="195"/>
      <c r="H176" s="195"/>
      <c r="I176" s="195"/>
      <c r="J176" s="195"/>
      <c r="K176" s="195"/>
      <c r="L176" s="195"/>
      <c r="M176" s="195"/>
      <c r="N176" s="195"/>
      <c r="O176" s="195"/>
      <c r="P176" s="195"/>
      <c r="Q176" s="195"/>
    </row>
    <row r="177" spans="2:17" ht="12.75">
      <c r="B177" s="195"/>
      <c r="C177" s="195"/>
      <c r="D177" s="195"/>
      <c r="E177" s="195"/>
      <c r="F177" s="195"/>
      <c r="G177" s="195"/>
      <c r="H177" s="195"/>
      <c r="I177" s="195"/>
      <c r="J177" s="195"/>
      <c r="K177" s="195"/>
      <c r="L177" s="195"/>
      <c r="M177" s="195"/>
      <c r="N177" s="195"/>
      <c r="O177" s="195"/>
      <c r="P177" s="195"/>
      <c r="Q177" s="195"/>
    </row>
    <row r="178" spans="2:17" ht="12.75">
      <c r="B178" s="195"/>
      <c r="C178" s="195"/>
      <c r="D178" s="195"/>
      <c r="E178" s="195"/>
      <c r="F178" s="195"/>
      <c r="G178" s="195"/>
      <c r="H178" s="195"/>
      <c r="I178" s="195"/>
      <c r="J178" s="195"/>
      <c r="K178" s="195"/>
      <c r="L178" s="195"/>
      <c r="M178" s="195"/>
      <c r="N178" s="195"/>
      <c r="O178" s="195"/>
      <c r="P178" s="195"/>
      <c r="Q178" s="195"/>
    </row>
    <row r="179" spans="2:17" ht="12.75">
      <c r="B179" s="195"/>
      <c r="C179" s="195"/>
      <c r="D179" s="195"/>
      <c r="E179" s="195"/>
      <c r="F179" s="195"/>
      <c r="G179" s="195"/>
      <c r="H179" s="195"/>
      <c r="I179" s="195"/>
      <c r="J179" s="195"/>
      <c r="K179" s="195"/>
      <c r="L179" s="195"/>
      <c r="M179" s="195"/>
      <c r="N179" s="195"/>
      <c r="O179" s="195"/>
      <c r="P179" s="195"/>
      <c r="Q179" s="195"/>
    </row>
    <row r="180" spans="2:17" ht="12.75">
      <c r="B180" s="195"/>
      <c r="C180" s="195"/>
      <c r="D180" s="195"/>
      <c r="E180" s="195"/>
      <c r="F180" s="195"/>
      <c r="G180" s="195"/>
      <c r="H180" s="195"/>
      <c r="I180" s="195"/>
      <c r="J180" s="195"/>
      <c r="K180" s="195"/>
      <c r="L180" s="195"/>
      <c r="M180" s="195"/>
      <c r="N180" s="195"/>
      <c r="O180" s="195"/>
      <c r="P180" s="195"/>
      <c r="Q180" s="195"/>
    </row>
    <row r="181" spans="2:17" ht="12.75">
      <c r="B181" s="195"/>
      <c r="C181" s="195"/>
      <c r="D181" s="195"/>
      <c r="E181" s="195"/>
      <c r="F181" s="195"/>
      <c r="G181" s="195"/>
      <c r="H181" s="195"/>
      <c r="I181" s="195"/>
      <c r="J181" s="195"/>
      <c r="K181" s="195"/>
      <c r="L181" s="195"/>
      <c r="M181" s="195"/>
      <c r="N181" s="195"/>
      <c r="O181" s="195"/>
      <c r="P181" s="195"/>
      <c r="Q181" s="195"/>
    </row>
    <row r="182" spans="2:17" ht="12.75">
      <c r="B182" s="195"/>
      <c r="C182" s="195"/>
      <c r="D182" s="195"/>
      <c r="E182" s="195"/>
      <c r="F182" s="195"/>
      <c r="G182" s="195"/>
      <c r="H182" s="195"/>
      <c r="I182" s="195"/>
      <c r="J182" s="195"/>
      <c r="K182" s="195"/>
      <c r="L182" s="195"/>
      <c r="M182" s="195"/>
      <c r="N182" s="195"/>
      <c r="O182" s="195"/>
      <c r="P182" s="195"/>
      <c r="Q182" s="195"/>
    </row>
    <row r="183" spans="2:17" ht="12.75">
      <c r="B183" s="195"/>
      <c r="C183" s="195"/>
      <c r="D183" s="195"/>
      <c r="E183" s="195"/>
      <c r="F183" s="195"/>
      <c r="G183" s="195"/>
      <c r="H183" s="195"/>
      <c r="I183" s="195"/>
      <c r="J183" s="195"/>
      <c r="K183" s="195"/>
      <c r="L183" s="195"/>
      <c r="M183" s="195"/>
      <c r="N183" s="195"/>
      <c r="O183" s="195"/>
      <c r="P183" s="195"/>
      <c r="Q183" s="195"/>
    </row>
    <row r="184" spans="2:17" ht="12.75">
      <c r="B184" s="195"/>
      <c r="C184" s="195"/>
      <c r="D184" s="195"/>
      <c r="E184" s="195"/>
      <c r="F184" s="195"/>
      <c r="G184" s="195"/>
      <c r="H184" s="195"/>
      <c r="I184" s="195"/>
      <c r="J184" s="195"/>
      <c r="K184" s="195"/>
      <c r="L184" s="195"/>
      <c r="M184" s="195"/>
      <c r="N184" s="195"/>
      <c r="O184" s="195"/>
      <c r="P184" s="195"/>
      <c r="Q184" s="195"/>
    </row>
    <row r="185" spans="2:17" ht="12.75">
      <c r="B185" s="195"/>
      <c r="C185" s="195"/>
      <c r="D185" s="195"/>
      <c r="E185" s="195"/>
      <c r="F185" s="195"/>
      <c r="G185" s="195"/>
      <c r="H185" s="195"/>
      <c r="I185" s="195"/>
      <c r="J185" s="195"/>
      <c r="K185" s="195"/>
      <c r="L185" s="195"/>
      <c r="M185" s="195"/>
      <c r="N185" s="195"/>
      <c r="O185" s="195"/>
      <c r="P185" s="195"/>
      <c r="Q185" s="195"/>
    </row>
    <row r="186" spans="2:17" ht="12.75">
      <c r="B186" s="195"/>
      <c r="C186" s="195"/>
      <c r="D186" s="195"/>
      <c r="E186" s="195"/>
      <c r="F186" s="195"/>
      <c r="G186" s="195"/>
      <c r="H186" s="195"/>
      <c r="I186" s="195"/>
      <c r="J186" s="195"/>
      <c r="K186" s="195"/>
      <c r="L186" s="195"/>
      <c r="M186" s="195"/>
      <c r="N186" s="195"/>
      <c r="O186" s="195"/>
      <c r="P186" s="195"/>
      <c r="Q186" s="195"/>
    </row>
    <row r="187" spans="2:17" ht="12.75">
      <c r="B187" s="195"/>
      <c r="C187" s="195"/>
      <c r="D187" s="195"/>
      <c r="E187" s="195"/>
      <c r="F187" s="195"/>
      <c r="G187" s="195"/>
      <c r="H187" s="195"/>
      <c r="I187" s="195"/>
      <c r="J187" s="195"/>
      <c r="K187" s="195"/>
      <c r="L187" s="195"/>
      <c r="M187" s="195"/>
      <c r="N187" s="195"/>
      <c r="O187" s="195"/>
      <c r="P187" s="195"/>
      <c r="Q187" s="195"/>
    </row>
    <row r="188" spans="2:17" ht="12.75">
      <c r="B188" s="195"/>
      <c r="C188" s="195"/>
      <c r="D188" s="195"/>
      <c r="E188" s="195"/>
      <c r="F188" s="195"/>
      <c r="G188" s="195"/>
      <c r="H188" s="195"/>
      <c r="I188" s="195"/>
      <c r="J188" s="195"/>
      <c r="K188" s="195"/>
      <c r="L188" s="195"/>
      <c r="M188" s="195"/>
      <c r="N188" s="195"/>
      <c r="O188" s="195"/>
      <c r="P188" s="195"/>
      <c r="Q188" s="195"/>
    </row>
    <row r="189" spans="2:17" ht="12.75">
      <c r="B189" s="195"/>
      <c r="C189" s="195"/>
      <c r="D189" s="195"/>
      <c r="E189" s="195"/>
      <c r="F189" s="195"/>
      <c r="G189" s="195"/>
      <c r="H189" s="195"/>
      <c r="I189" s="195"/>
      <c r="J189" s="195"/>
      <c r="K189" s="195"/>
      <c r="L189" s="195"/>
      <c r="M189" s="195"/>
      <c r="N189" s="195"/>
      <c r="O189" s="195"/>
      <c r="P189" s="195"/>
      <c r="Q189" s="195"/>
    </row>
    <row r="190" spans="2:17" ht="12.75">
      <c r="B190" s="195"/>
      <c r="C190" s="195"/>
      <c r="D190" s="195"/>
      <c r="E190" s="195"/>
      <c r="F190" s="195"/>
      <c r="G190" s="195"/>
      <c r="H190" s="195"/>
      <c r="I190" s="195"/>
      <c r="J190" s="195"/>
      <c r="K190" s="195"/>
      <c r="L190" s="195"/>
      <c r="M190" s="195"/>
      <c r="N190" s="195"/>
      <c r="O190" s="195"/>
      <c r="P190" s="195"/>
      <c r="Q190" s="195"/>
    </row>
    <row r="191" spans="2:17" ht="12.75">
      <c r="B191" s="195"/>
      <c r="C191" s="195"/>
      <c r="D191" s="195"/>
      <c r="E191" s="195"/>
      <c r="F191" s="195"/>
      <c r="G191" s="195"/>
      <c r="H191" s="195"/>
      <c r="I191" s="195"/>
      <c r="J191" s="195"/>
      <c r="K191" s="195"/>
      <c r="L191" s="195"/>
      <c r="M191" s="195"/>
      <c r="N191" s="195"/>
      <c r="O191" s="195"/>
      <c r="P191" s="195"/>
      <c r="Q191" s="195"/>
    </row>
    <row r="192" spans="2:17" ht="12.75">
      <c r="B192" s="195"/>
      <c r="C192" s="195"/>
      <c r="D192" s="195"/>
      <c r="E192" s="195"/>
      <c r="F192" s="195"/>
      <c r="G192" s="195"/>
      <c r="H192" s="195"/>
      <c r="I192" s="195"/>
      <c r="J192" s="195"/>
      <c r="K192" s="195"/>
      <c r="L192" s="195"/>
      <c r="M192" s="195"/>
      <c r="N192" s="195"/>
      <c r="O192" s="195"/>
      <c r="P192" s="195"/>
      <c r="Q192" s="195"/>
    </row>
    <row r="193" spans="2:17" ht="12.75">
      <c r="B193" s="195"/>
      <c r="C193" s="195"/>
      <c r="D193" s="195"/>
      <c r="E193" s="195"/>
      <c r="F193" s="195"/>
      <c r="G193" s="195"/>
      <c r="H193" s="195"/>
      <c r="I193" s="195"/>
      <c r="J193" s="195"/>
      <c r="K193" s="195"/>
      <c r="L193" s="195"/>
      <c r="M193" s="195"/>
      <c r="N193" s="195"/>
      <c r="O193" s="195"/>
      <c r="P193" s="195"/>
      <c r="Q193" s="195"/>
    </row>
    <row r="194" spans="2:17" ht="12.75">
      <c r="B194" s="195"/>
      <c r="C194" s="195"/>
      <c r="D194" s="195"/>
      <c r="E194" s="195"/>
      <c r="F194" s="195"/>
      <c r="G194" s="195"/>
      <c r="H194" s="195"/>
      <c r="I194" s="195"/>
      <c r="J194" s="195"/>
      <c r="K194" s="195"/>
      <c r="L194" s="195"/>
      <c r="M194" s="195"/>
      <c r="N194" s="195"/>
      <c r="O194" s="195"/>
      <c r="P194" s="195"/>
      <c r="Q194" s="195"/>
    </row>
    <row r="195" spans="2:17" ht="12.75">
      <c r="B195" s="195"/>
      <c r="C195" s="195"/>
      <c r="D195" s="195"/>
      <c r="E195" s="195"/>
      <c r="F195" s="195"/>
      <c r="G195" s="195"/>
      <c r="H195" s="195"/>
      <c r="I195" s="195"/>
      <c r="J195" s="195"/>
      <c r="K195" s="195"/>
      <c r="L195" s="195"/>
      <c r="M195" s="195"/>
      <c r="N195" s="195"/>
      <c r="O195" s="195"/>
      <c r="P195" s="195"/>
      <c r="Q195" s="195"/>
    </row>
    <row r="196" spans="2:17" ht="12.75">
      <c r="B196" s="195"/>
      <c r="C196" s="195"/>
      <c r="D196" s="195"/>
      <c r="E196" s="195"/>
      <c r="F196" s="195"/>
      <c r="G196" s="195"/>
      <c r="H196" s="195"/>
      <c r="I196" s="195"/>
      <c r="J196" s="195"/>
      <c r="K196" s="195"/>
      <c r="L196" s="195"/>
      <c r="M196" s="195"/>
      <c r="N196" s="195"/>
      <c r="O196" s="195"/>
      <c r="P196" s="195"/>
      <c r="Q196" s="195"/>
    </row>
    <row r="197" spans="2:17" ht="12.75">
      <c r="B197" s="195"/>
      <c r="C197" s="195"/>
      <c r="D197" s="195"/>
      <c r="E197" s="195"/>
      <c r="F197" s="195"/>
      <c r="G197" s="195"/>
      <c r="H197" s="195"/>
      <c r="I197" s="195"/>
      <c r="J197" s="195"/>
      <c r="K197" s="195"/>
      <c r="L197" s="195"/>
      <c r="M197" s="195"/>
      <c r="N197" s="195"/>
      <c r="O197" s="195"/>
      <c r="P197" s="195"/>
      <c r="Q197" s="195"/>
    </row>
    <row r="198" spans="2:17" ht="12.75">
      <c r="B198" s="195"/>
      <c r="C198" s="195"/>
      <c r="D198" s="195"/>
      <c r="E198" s="195"/>
      <c r="F198" s="195"/>
      <c r="G198" s="195"/>
      <c r="H198" s="195"/>
      <c r="I198" s="195"/>
      <c r="J198" s="195"/>
      <c r="K198" s="195"/>
      <c r="L198" s="195"/>
      <c r="M198" s="195"/>
      <c r="N198" s="195"/>
      <c r="O198" s="195"/>
      <c r="P198" s="195"/>
      <c r="Q198" s="195"/>
    </row>
  </sheetData>
  <sheetProtection/>
  <mergeCells count="10">
    <mergeCell ref="B64:P64"/>
    <mergeCell ref="B65:P65"/>
    <mergeCell ref="B1:P1"/>
    <mergeCell ref="B2:P2"/>
    <mergeCell ref="D6:E7"/>
    <mergeCell ref="G6:H7"/>
    <mergeCell ref="J6:K7"/>
    <mergeCell ref="M6:N7"/>
    <mergeCell ref="P6:P7"/>
    <mergeCell ref="B59:M60"/>
  </mergeCells>
  <printOptions horizontalCentered="1"/>
  <pageMargins left="0.4" right="0.4" top="1" bottom="0.25" header="0.5" footer="0.5"/>
  <pageSetup horizontalDpi="600" verticalDpi="600" orientation="landscape" scale="65" r:id="rId1"/>
  <headerFooter alignWithMargins="0">
    <oddHeader>&amp;C&amp;"Times New Roman,Bold"&amp;16ADDENDUM 27 TO ATTACHMENT H,  Page &amp;P of &amp;N 
  NorthWestern Corporation (South Dakota)</oddHeader>
  </headerFooter>
  <rowBreaks count="1" manualBreakCount="1">
    <brk id="63" max="255" man="1"/>
  </rowBreaks>
</worksheet>
</file>

<file path=xl/worksheets/sheet13.xml><?xml version="1.0" encoding="utf-8"?>
<worksheet xmlns="http://schemas.openxmlformats.org/spreadsheetml/2006/main" xmlns:r="http://schemas.openxmlformats.org/officeDocument/2006/relationships">
  <dimension ref="A1:F79"/>
  <sheetViews>
    <sheetView view="pageBreakPreview" zoomScale="60" zoomScaleNormal="75" workbookViewId="0" topLeftCell="A1">
      <selection activeCell="A1" sqref="A1:F1"/>
    </sheetView>
  </sheetViews>
  <sheetFormatPr defaultColWidth="9.140625" defaultRowHeight="12.75"/>
  <cols>
    <col min="1" max="1" width="5.7109375" style="198" customWidth="1"/>
    <col min="2" max="2" width="7.00390625" style="198" bestFit="1" customWidth="1"/>
    <col min="3" max="3" width="1.7109375" style="198" customWidth="1"/>
    <col min="4" max="4" width="45.28125" style="198" customWidth="1"/>
    <col min="5" max="5" width="4.421875" style="198" customWidth="1"/>
    <col min="6" max="6" width="16.7109375" style="198" customWidth="1"/>
    <col min="7" max="16384" width="8.8515625" style="198" customWidth="1"/>
  </cols>
  <sheetData>
    <row r="1" spans="1:6" ht="21">
      <c r="A1" s="1070" t="s">
        <v>833</v>
      </c>
      <c r="B1" s="1070"/>
      <c r="C1" s="1070"/>
      <c r="D1" s="1070"/>
      <c r="E1" s="1070"/>
      <c r="F1" s="1070"/>
    </row>
    <row r="2" spans="1:6" ht="18">
      <c r="A2" s="1071" t="str">
        <f>'3-RevenueCredits'!A2:G2</f>
        <v>(For Rate Year Beginning April 1, 2016, Based on December 31, 2015 Data)</v>
      </c>
      <c r="B2" s="1071"/>
      <c r="C2" s="1071"/>
      <c r="D2" s="1071"/>
      <c r="E2" s="1071"/>
      <c r="F2" s="1071"/>
    </row>
    <row r="3" spans="2:6" ht="15">
      <c r="B3" s="803"/>
      <c r="C3" s="803"/>
      <c r="D3" s="803"/>
      <c r="E3" s="803"/>
      <c r="F3" s="804"/>
    </row>
    <row r="4" spans="1:6" ht="17.25">
      <c r="A4" s="805" t="s">
        <v>270</v>
      </c>
      <c r="B4" s="864" t="s">
        <v>834</v>
      </c>
      <c r="C4" s="864"/>
      <c r="D4" s="864" t="s">
        <v>283</v>
      </c>
      <c r="E4" s="864"/>
      <c r="F4" s="865" t="s">
        <v>971</v>
      </c>
    </row>
    <row r="5" spans="2:6" ht="18" customHeight="1">
      <c r="B5" s="803"/>
      <c r="C5" s="803"/>
      <c r="D5" s="866"/>
      <c r="E5" s="803"/>
      <c r="F5" s="806"/>
    </row>
    <row r="6" spans="1:5" ht="18" customHeight="1">
      <c r="A6" s="807">
        <v>1</v>
      </c>
      <c r="B6" s="803"/>
      <c r="C6" s="803"/>
      <c r="D6" s="866" t="s">
        <v>972</v>
      </c>
      <c r="E6" s="803"/>
    </row>
    <row r="7" spans="1:6" ht="18" customHeight="1">
      <c r="A7" s="867">
        <v>2</v>
      </c>
      <c r="B7" s="868">
        <v>310</v>
      </c>
      <c r="C7" s="803"/>
      <c r="D7" s="866" t="s">
        <v>973</v>
      </c>
      <c r="E7" s="803"/>
      <c r="F7" s="869">
        <v>0</v>
      </c>
    </row>
    <row r="8" spans="1:6" ht="18" customHeight="1">
      <c r="A8" s="867">
        <v>3</v>
      </c>
      <c r="B8" s="868">
        <v>311</v>
      </c>
      <c r="C8" s="803"/>
      <c r="D8" s="866" t="s">
        <v>974</v>
      </c>
      <c r="E8" s="803"/>
      <c r="F8" s="869">
        <v>0.0063</v>
      </c>
    </row>
    <row r="9" spans="1:6" ht="18" customHeight="1">
      <c r="A9" s="807">
        <v>4</v>
      </c>
      <c r="B9" s="868">
        <v>312</v>
      </c>
      <c r="C9" s="803"/>
      <c r="D9" s="866" t="s">
        <v>975</v>
      </c>
      <c r="E9" s="803"/>
      <c r="F9" s="869">
        <v>0.0128</v>
      </c>
    </row>
    <row r="10" spans="1:6" ht="15" customHeight="1">
      <c r="A10" s="867">
        <v>5</v>
      </c>
      <c r="B10" s="868">
        <v>314</v>
      </c>
      <c r="C10" s="803"/>
      <c r="D10" s="866" t="s">
        <v>976</v>
      </c>
      <c r="E10" s="803"/>
      <c r="F10" s="869">
        <v>0.014</v>
      </c>
    </row>
    <row r="11" spans="1:6" ht="18" customHeight="1">
      <c r="A11" s="867">
        <v>6</v>
      </c>
      <c r="B11" s="868">
        <v>315</v>
      </c>
      <c r="C11" s="803"/>
      <c r="D11" s="866" t="s">
        <v>977</v>
      </c>
      <c r="E11" s="803"/>
      <c r="F11" s="869">
        <v>0.0094</v>
      </c>
    </row>
    <row r="12" spans="1:6" ht="18" customHeight="1">
      <c r="A12" s="807">
        <v>7</v>
      </c>
      <c r="B12" s="868">
        <v>316</v>
      </c>
      <c r="C12" s="803"/>
      <c r="D12" s="866" t="s">
        <v>978</v>
      </c>
      <c r="E12" s="803"/>
      <c r="F12" s="869">
        <v>0.0111</v>
      </c>
    </row>
    <row r="13" spans="1:6" ht="18" customHeight="1">
      <c r="A13" s="867">
        <v>8</v>
      </c>
      <c r="B13" s="870"/>
      <c r="C13" s="803"/>
      <c r="D13" s="866" t="s">
        <v>979</v>
      </c>
      <c r="E13" s="803"/>
      <c r="F13" s="871"/>
    </row>
    <row r="14" spans="1:6" ht="18" customHeight="1">
      <c r="A14" s="867">
        <v>9</v>
      </c>
      <c r="B14" s="868">
        <v>310</v>
      </c>
      <c r="C14" s="803"/>
      <c r="D14" s="866" t="s">
        <v>980</v>
      </c>
      <c r="E14" s="803"/>
      <c r="F14" s="869">
        <v>0</v>
      </c>
    </row>
    <row r="15" spans="1:6" ht="18" customHeight="1">
      <c r="A15" s="807">
        <v>10</v>
      </c>
      <c r="B15" s="868">
        <v>311</v>
      </c>
      <c r="C15" s="803"/>
      <c r="D15" s="866" t="s">
        <v>981</v>
      </c>
      <c r="E15" s="803"/>
      <c r="F15" s="869">
        <v>0.0092</v>
      </c>
    </row>
    <row r="16" spans="1:6" ht="18" customHeight="1">
      <c r="A16" s="867">
        <v>11</v>
      </c>
      <c r="B16" s="868">
        <v>312</v>
      </c>
      <c r="C16" s="803"/>
      <c r="D16" s="866" t="s">
        <v>982</v>
      </c>
      <c r="E16" s="803"/>
      <c r="F16" s="869">
        <v>0.0105</v>
      </c>
    </row>
    <row r="17" spans="1:6" ht="18" customHeight="1">
      <c r="A17" s="867">
        <v>12</v>
      </c>
      <c r="B17" s="868">
        <v>314</v>
      </c>
      <c r="C17" s="803"/>
      <c r="D17" s="866" t="s">
        <v>983</v>
      </c>
      <c r="E17" s="803"/>
      <c r="F17" s="869">
        <v>0.0161</v>
      </c>
    </row>
    <row r="18" spans="1:6" ht="18" customHeight="1">
      <c r="A18" s="807">
        <v>13</v>
      </c>
      <c r="B18" s="868">
        <v>315</v>
      </c>
      <c r="C18" s="803"/>
      <c r="D18" s="866" t="s">
        <v>984</v>
      </c>
      <c r="E18" s="803"/>
      <c r="F18" s="869">
        <v>0.0129</v>
      </c>
    </row>
    <row r="19" spans="1:6" ht="18" customHeight="1">
      <c r="A19" s="867">
        <v>14</v>
      </c>
      <c r="B19" s="868">
        <v>316</v>
      </c>
      <c r="C19" s="803"/>
      <c r="D19" s="866" t="s">
        <v>985</v>
      </c>
      <c r="E19" s="803"/>
      <c r="F19" s="869">
        <v>0.0171</v>
      </c>
    </row>
    <row r="20" spans="1:6" ht="18" customHeight="1">
      <c r="A20" s="867">
        <v>15</v>
      </c>
      <c r="B20" s="870"/>
      <c r="C20" s="803"/>
      <c r="D20" s="866" t="s">
        <v>986</v>
      </c>
      <c r="E20" s="803"/>
      <c r="F20" s="871"/>
    </row>
    <row r="21" spans="1:6" ht="18" customHeight="1">
      <c r="A21" s="807">
        <v>16</v>
      </c>
      <c r="B21" s="868">
        <v>311</v>
      </c>
      <c r="C21" s="803"/>
      <c r="D21" s="866" t="s">
        <v>987</v>
      </c>
      <c r="E21" s="803"/>
      <c r="F21" s="869">
        <v>0.0063</v>
      </c>
    </row>
    <row r="22" spans="1:6" ht="18" customHeight="1">
      <c r="A22" s="867">
        <v>17</v>
      </c>
      <c r="B22" s="868">
        <v>312</v>
      </c>
      <c r="C22" s="803"/>
      <c r="D22" s="866" t="s">
        <v>988</v>
      </c>
      <c r="E22" s="803"/>
      <c r="F22" s="869">
        <v>0.0263</v>
      </c>
    </row>
    <row r="23" spans="1:6" ht="18" customHeight="1">
      <c r="A23" s="867">
        <v>18</v>
      </c>
      <c r="B23" s="868">
        <v>314</v>
      </c>
      <c r="C23" s="803"/>
      <c r="D23" s="866" t="s">
        <v>989</v>
      </c>
      <c r="E23" s="803"/>
      <c r="F23" s="869">
        <v>0.0172</v>
      </c>
    </row>
    <row r="24" spans="1:6" ht="18" customHeight="1">
      <c r="A24" s="807">
        <v>19</v>
      </c>
      <c r="B24" s="868">
        <v>315</v>
      </c>
      <c r="C24" s="803"/>
      <c r="D24" s="866" t="s">
        <v>990</v>
      </c>
      <c r="E24" s="803"/>
      <c r="F24" s="869">
        <v>0.0123</v>
      </c>
    </row>
    <row r="25" spans="1:6" ht="18" customHeight="1">
      <c r="A25" s="867">
        <v>20</v>
      </c>
      <c r="B25" s="868">
        <v>316</v>
      </c>
      <c r="C25" s="803"/>
      <c r="D25" s="866" t="s">
        <v>991</v>
      </c>
      <c r="E25" s="803"/>
      <c r="F25" s="869">
        <v>0.0143</v>
      </c>
    </row>
    <row r="26" spans="1:6" ht="18" customHeight="1">
      <c r="A26" s="867">
        <v>21</v>
      </c>
      <c r="B26" s="868"/>
      <c r="C26" s="803"/>
      <c r="D26" s="866" t="s">
        <v>992</v>
      </c>
      <c r="E26" s="803"/>
      <c r="F26" s="872"/>
    </row>
    <row r="27" spans="1:6" ht="18" customHeight="1">
      <c r="A27" s="807">
        <v>22</v>
      </c>
      <c r="B27" s="868">
        <v>340</v>
      </c>
      <c r="C27" s="803"/>
      <c r="D27" s="866" t="s">
        <v>993</v>
      </c>
      <c r="E27" s="803"/>
      <c r="F27" s="872">
        <v>0</v>
      </c>
    </row>
    <row r="28" spans="1:6" ht="18" customHeight="1">
      <c r="A28" s="867">
        <v>23</v>
      </c>
      <c r="B28" s="868">
        <v>341</v>
      </c>
      <c r="C28" s="803"/>
      <c r="D28" s="866" t="s">
        <v>994</v>
      </c>
      <c r="E28" s="803"/>
      <c r="F28" s="872">
        <v>0.0207</v>
      </c>
    </row>
    <row r="29" spans="1:6" ht="18" customHeight="1">
      <c r="A29" s="867">
        <v>24</v>
      </c>
      <c r="B29" s="868">
        <v>342</v>
      </c>
      <c r="C29" s="803"/>
      <c r="D29" s="866" t="s">
        <v>995</v>
      </c>
      <c r="E29" s="803"/>
      <c r="F29" s="872">
        <v>0.0224</v>
      </c>
    </row>
    <row r="30" spans="1:6" ht="15">
      <c r="A30" s="807">
        <v>25</v>
      </c>
      <c r="B30" s="868">
        <v>342</v>
      </c>
      <c r="C30" s="803"/>
      <c r="D30" s="866" t="s">
        <v>996</v>
      </c>
      <c r="E30" s="803"/>
      <c r="F30" s="872">
        <v>0.0224</v>
      </c>
    </row>
    <row r="31" spans="1:6" ht="15">
      <c r="A31" s="867">
        <v>26</v>
      </c>
      <c r="B31" s="868">
        <v>342</v>
      </c>
      <c r="C31" s="803"/>
      <c r="D31" s="866" t="s">
        <v>997</v>
      </c>
      <c r="E31" s="803"/>
      <c r="F31" s="872">
        <v>0.0224</v>
      </c>
    </row>
    <row r="32" spans="1:6" ht="18" customHeight="1">
      <c r="A32" s="867">
        <v>27</v>
      </c>
      <c r="B32" s="868">
        <v>343</v>
      </c>
      <c r="C32" s="803"/>
      <c r="D32" s="866" t="s">
        <v>998</v>
      </c>
      <c r="E32" s="803"/>
      <c r="F32" s="872">
        <v>0.0241</v>
      </c>
    </row>
    <row r="33" spans="1:6" ht="27" customHeight="1">
      <c r="A33" s="807">
        <v>28</v>
      </c>
      <c r="B33" s="868">
        <v>344</v>
      </c>
      <c r="C33" s="803"/>
      <c r="D33" s="866" t="s">
        <v>999</v>
      </c>
      <c r="E33" s="803"/>
      <c r="F33" s="872">
        <v>0.0266</v>
      </c>
    </row>
    <row r="34" spans="1:6" ht="15">
      <c r="A34" s="867">
        <v>29</v>
      </c>
      <c r="B34" s="868">
        <v>345</v>
      </c>
      <c r="C34" s="803"/>
      <c r="D34" s="866" t="s">
        <v>1000</v>
      </c>
      <c r="E34" s="803"/>
      <c r="F34" s="872">
        <v>0.026</v>
      </c>
    </row>
    <row r="35" spans="1:6" ht="15">
      <c r="A35" s="867">
        <v>30</v>
      </c>
      <c r="B35" s="868">
        <v>346</v>
      </c>
      <c r="C35" s="803"/>
      <c r="D35" s="866" t="s">
        <v>1001</v>
      </c>
      <c r="E35" s="803"/>
      <c r="F35" s="872">
        <v>0.0346</v>
      </c>
    </row>
    <row r="36" spans="1:6" ht="15">
      <c r="A36" s="807">
        <v>31</v>
      </c>
      <c r="B36" s="868"/>
      <c r="C36" s="803"/>
      <c r="D36" s="866" t="s">
        <v>1002</v>
      </c>
      <c r="E36" s="803"/>
      <c r="F36" s="872"/>
    </row>
    <row r="37" spans="1:6" ht="15">
      <c r="A37" s="867">
        <v>32</v>
      </c>
      <c r="B37" s="868">
        <v>350</v>
      </c>
      <c r="C37" s="803"/>
      <c r="D37" s="866" t="s">
        <v>892</v>
      </c>
      <c r="E37" s="803"/>
      <c r="F37" s="872">
        <v>0</v>
      </c>
    </row>
    <row r="38" spans="1:6" ht="15">
      <c r="A38" s="867">
        <v>33</v>
      </c>
      <c r="B38" s="868">
        <v>350</v>
      </c>
      <c r="C38" s="803"/>
      <c r="D38" s="866" t="s">
        <v>1003</v>
      </c>
      <c r="E38" s="803"/>
      <c r="F38" s="872">
        <v>0</v>
      </c>
    </row>
    <row r="39" spans="1:6" ht="15">
      <c r="A39" s="807">
        <v>34</v>
      </c>
      <c r="B39" s="868">
        <v>352</v>
      </c>
      <c r="C39" s="803"/>
      <c r="D39" s="866" t="s">
        <v>1004</v>
      </c>
      <c r="E39" s="803"/>
      <c r="F39" s="872">
        <v>0.0203</v>
      </c>
    </row>
    <row r="40" spans="1:6" ht="15">
      <c r="A40" s="867">
        <v>35</v>
      </c>
      <c r="B40" s="868">
        <v>353</v>
      </c>
      <c r="C40" s="803"/>
      <c r="D40" s="866" t="s">
        <v>1005</v>
      </c>
      <c r="E40" s="803"/>
      <c r="F40" s="872">
        <v>0.0253</v>
      </c>
    </row>
    <row r="41" spans="1:6" ht="15">
      <c r="A41" s="867">
        <v>36</v>
      </c>
      <c r="B41" s="868">
        <v>355</v>
      </c>
      <c r="C41" s="803"/>
      <c r="D41" s="866" t="s">
        <v>896</v>
      </c>
      <c r="E41" s="803"/>
      <c r="F41" s="872">
        <v>0.0465</v>
      </c>
    </row>
    <row r="42" spans="1:6" ht="15">
      <c r="A42" s="807">
        <v>37</v>
      </c>
      <c r="B42" s="868">
        <v>356</v>
      </c>
      <c r="C42" s="803"/>
      <c r="D42" s="866" t="s">
        <v>1006</v>
      </c>
      <c r="E42" s="803"/>
      <c r="F42" s="872">
        <v>0.0281</v>
      </c>
    </row>
    <row r="43" spans="1:6" ht="15">
      <c r="A43" s="867">
        <v>38</v>
      </c>
      <c r="B43" s="868">
        <v>357</v>
      </c>
      <c r="C43" s="803"/>
      <c r="D43" s="866" t="s">
        <v>1007</v>
      </c>
      <c r="E43" s="803"/>
      <c r="F43" s="872">
        <v>0.0208</v>
      </c>
    </row>
    <row r="44" spans="1:6" ht="15">
      <c r="A44" s="867">
        <v>39</v>
      </c>
      <c r="B44" s="868">
        <v>358</v>
      </c>
      <c r="C44" s="803"/>
      <c r="D44" s="866" t="s">
        <v>1008</v>
      </c>
      <c r="E44" s="803"/>
      <c r="F44" s="872">
        <v>0.0326</v>
      </c>
    </row>
    <row r="45" spans="1:6" ht="15">
      <c r="A45" s="807">
        <v>40</v>
      </c>
      <c r="B45" s="868"/>
      <c r="C45" s="803"/>
      <c r="D45" s="866" t="s">
        <v>1009</v>
      </c>
      <c r="E45" s="803"/>
      <c r="F45" s="873"/>
    </row>
    <row r="46" spans="1:6" ht="15">
      <c r="A46" s="867">
        <v>41</v>
      </c>
      <c r="B46" s="868">
        <v>360</v>
      </c>
      <c r="C46" s="803"/>
      <c r="D46" s="866" t="s">
        <v>1010</v>
      </c>
      <c r="E46" s="803"/>
      <c r="F46" s="872">
        <v>0</v>
      </c>
    </row>
    <row r="47" spans="1:6" ht="15">
      <c r="A47" s="867">
        <v>42</v>
      </c>
      <c r="B47" s="868">
        <v>360</v>
      </c>
      <c r="C47" s="803"/>
      <c r="D47" s="866" t="s">
        <v>1011</v>
      </c>
      <c r="E47" s="803"/>
      <c r="F47" s="872">
        <v>0</v>
      </c>
    </row>
    <row r="48" spans="1:6" ht="15">
      <c r="A48" s="807">
        <v>43</v>
      </c>
      <c r="B48" s="868">
        <v>361</v>
      </c>
      <c r="C48" s="803"/>
      <c r="D48" s="866" t="s">
        <v>1012</v>
      </c>
      <c r="E48" s="803"/>
      <c r="F48" s="872">
        <v>0.0239</v>
      </c>
    </row>
    <row r="49" spans="1:6" ht="15">
      <c r="A49" s="867">
        <v>44</v>
      </c>
      <c r="B49" s="868">
        <v>362</v>
      </c>
      <c r="C49" s="803"/>
      <c r="D49" s="866" t="s">
        <v>1013</v>
      </c>
      <c r="E49" s="803"/>
      <c r="F49" s="872">
        <v>0.026</v>
      </c>
    </row>
    <row r="50" spans="1:6" ht="15">
      <c r="A50" s="867">
        <v>45</v>
      </c>
      <c r="B50" s="868">
        <v>364</v>
      </c>
      <c r="C50" s="803"/>
      <c r="D50" s="866" t="s">
        <v>1014</v>
      </c>
      <c r="E50" s="803"/>
      <c r="F50" s="872">
        <v>0.0539</v>
      </c>
    </row>
    <row r="51" spans="1:6" ht="15">
      <c r="A51" s="807">
        <v>46</v>
      </c>
      <c r="B51" s="868">
        <v>365</v>
      </c>
      <c r="C51" s="803"/>
      <c r="D51" s="866" t="s">
        <v>1015</v>
      </c>
      <c r="E51" s="803"/>
      <c r="F51" s="872">
        <v>0.0386</v>
      </c>
    </row>
    <row r="52" spans="1:6" ht="15">
      <c r="A52" s="867">
        <v>47</v>
      </c>
      <c r="B52" s="868">
        <v>366</v>
      </c>
      <c r="C52" s="803"/>
      <c r="D52" s="866" t="s">
        <v>1016</v>
      </c>
      <c r="E52" s="803"/>
      <c r="F52" s="872">
        <v>0.0279</v>
      </c>
    </row>
    <row r="53" spans="1:6" ht="15">
      <c r="A53" s="867">
        <v>48</v>
      </c>
      <c r="B53" s="868">
        <v>367</v>
      </c>
      <c r="C53" s="803"/>
      <c r="D53" s="866" t="s">
        <v>1017</v>
      </c>
      <c r="E53" s="803"/>
      <c r="F53" s="872">
        <v>0.0335</v>
      </c>
    </row>
    <row r="54" spans="1:6" ht="15">
      <c r="A54" s="807">
        <v>49</v>
      </c>
      <c r="B54" s="868">
        <v>368</v>
      </c>
      <c r="C54" s="803"/>
      <c r="D54" s="866" t="s">
        <v>1018</v>
      </c>
      <c r="E54" s="803"/>
      <c r="F54" s="872">
        <v>0.022</v>
      </c>
    </row>
    <row r="55" spans="1:6" ht="15">
      <c r="A55" s="867">
        <v>50</v>
      </c>
      <c r="B55" s="868">
        <v>369</v>
      </c>
      <c r="C55" s="803"/>
      <c r="D55" s="866" t="s">
        <v>1019</v>
      </c>
      <c r="E55" s="803"/>
      <c r="F55" s="872">
        <v>0.0472</v>
      </c>
    </row>
    <row r="56" spans="1:6" ht="15">
      <c r="A56" s="867">
        <v>51</v>
      </c>
      <c r="B56" s="868">
        <v>369</v>
      </c>
      <c r="C56" s="803"/>
      <c r="D56" s="866" t="s">
        <v>1020</v>
      </c>
      <c r="E56" s="803"/>
      <c r="F56" s="872">
        <v>0.0472</v>
      </c>
    </row>
    <row r="57" spans="1:6" ht="15">
      <c r="A57" s="807">
        <v>52</v>
      </c>
      <c r="B57" s="868">
        <v>370</v>
      </c>
      <c r="C57" s="803"/>
      <c r="D57" s="866" t="s">
        <v>1021</v>
      </c>
      <c r="E57" s="803"/>
      <c r="F57" s="872">
        <v>0.0497</v>
      </c>
    </row>
    <row r="58" spans="1:6" ht="15">
      <c r="A58" s="867">
        <v>53</v>
      </c>
      <c r="B58" s="868">
        <v>371</v>
      </c>
      <c r="C58" s="803"/>
      <c r="D58" s="866" t="s">
        <v>1022</v>
      </c>
      <c r="E58" s="803"/>
      <c r="F58" s="872">
        <v>0.0746</v>
      </c>
    </row>
    <row r="59" spans="1:6" ht="15">
      <c r="A59" s="867">
        <v>54</v>
      </c>
      <c r="B59" s="868">
        <v>373</v>
      </c>
      <c r="C59" s="803"/>
      <c r="D59" s="866" t="s">
        <v>1023</v>
      </c>
      <c r="E59" s="803"/>
      <c r="F59" s="872">
        <v>0.0541</v>
      </c>
    </row>
    <row r="60" spans="1:6" ht="15">
      <c r="A60" s="807">
        <v>55</v>
      </c>
      <c r="B60" s="868"/>
      <c r="C60" s="803"/>
      <c r="D60" s="866" t="s">
        <v>1024</v>
      </c>
      <c r="E60" s="803"/>
      <c r="F60" s="874"/>
    </row>
    <row r="61" spans="1:6" ht="15">
      <c r="A61" s="867">
        <v>56</v>
      </c>
      <c r="B61" s="868">
        <v>303</v>
      </c>
      <c r="C61" s="803"/>
      <c r="D61" s="866" t="s">
        <v>1025</v>
      </c>
      <c r="E61" s="803"/>
      <c r="F61" s="869">
        <v>0.1</v>
      </c>
    </row>
    <row r="62" spans="1:6" ht="15">
      <c r="A62" s="867">
        <v>57</v>
      </c>
      <c r="B62" s="868">
        <v>303</v>
      </c>
      <c r="C62" s="803"/>
      <c r="D62" s="866" t="s">
        <v>1026</v>
      </c>
      <c r="E62" s="803"/>
      <c r="F62" s="869">
        <v>0.2</v>
      </c>
    </row>
    <row r="63" spans="1:6" ht="15">
      <c r="A63" s="807">
        <v>58</v>
      </c>
      <c r="B63" s="868"/>
      <c r="C63" s="803"/>
      <c r="D63" s="866" t="s">
        <v>1027</v>
      </c>
      <c r="E63" s="803"/>
      <c r="F63" s="872"/>
    </row>
    <row r="64" spans="1:6" ht="15">
      <c r="A64" s="867">
        <v>59</v>
      </c>
      <c r="B64" s="868">
        <v>389</v>
      </c>
      <c r="C64" s="803"/>
      <c r="D64" s="866" t="s">
        <v>1028</v>
      </c>
      <c r="E64" s="803"/>
      <c r="F64" s="872">
        <v>0</v>
      </c>
    </row>
    <row r="65" spans="1:6" ht="15">
      <c r="A65" s="867">
        <v>60</v>
      </c>
      <c r="B65" s="868">
        <v>390</v>
      </c>
      <c r="C65" s="803"/>
      <c r="D65" s="866" t="s">
        <v>1029</v>
      </c>
      <c r="E65" s="803"/>
      <c r="F65" s="872">
        <v>0.0204</v>
      </c>
    </row>
    <row r="66" spans="1:6" ht="15">
      <c r="A66" s="807">
        <v>61</v>
      </c>
      <c r="B66" s="868">
        <v>392</v>
      </c>
      <c r="C66" s="803"/>
      <c r="D66" s="866" t="s">
        <v>1030</v>
      </c>
      <c r="E66" s="803"/>
      <c r="F66" s="872">
        <v>0.0594</v>
      </c>
    </row>
    <row r="67" spans="1:6" ht="15">
      <c r="A67" s="867">
        <v>62</v>
      </c>
      <c r="B67" s="868">
        <v>392</v>
      </c>
      <c r="C67" s="803"/>
      <c r="D67" s="866" t="s">
        <v>1031</v>
      </c>
      <c r="E67" s="803"/>
      <c r="F67" s="872">
        <v>0.0561</v>
      </c>
    </row>
    <row r="68" spans="1:6" ht="15">
      <c r="A68" s="867">
        <v>63</v>
      </c>
      <c r="B68" s="868">
        <v>392</v>
      </c>
      <c r="C68" s="803"/>
      <c r="D68" s="866" t="s">
        <v>1032</v>
      </c>
      <c r="E68" s="803"/>
      <c r="F68" s="872">
        <v>0.1003</v>
      </c>
    </row>
    <row r="69" spans="1:6" ht="15">
      <c r="A69" s="807">
        <v>64</v>
      </c>
      <c r="B69" s="868">
        <v>393</v>
      </c>
      <c r="C69" s="803"/>
      <c r="D69" s="866" t="s">
        <v>1033</v>
      </c>
      <c r="E69" s="803"/>
      <c r="F69" s="872">
        <v>0.0312</v>
      </c>
    </row>
    <row r="70" spans="1:6" ht="15">
      <c r="A70" s="867">
        <v>65</v>
      </c>
      <c r="B70" s="868">
        <v>394</v>
      </c>
      <c r="C70" s="803"/>
      <c r="D70" s="866" t="s">
        <v>1034</v>
      </c>
      <c r="E70" s="803"/>
      <c r="F70" s="872">
        <v>0.0667</v>
      </c>
    </row>
    <row r="71" spans="1:6" ht="15">
      <c r="A71" s="867">
        <v>66</v>
      </c>
      <c r="B71" s="868">
        <v>396</v>
      </c>
      <c r="C71" s="803"/>
      <c r="D71" s="866" t="s">
        <v>1035</v>
      </c>
      <c r="E71" s="803"/>
      <c r="F71" s="872">
        <v>0.0459</v>
      </c>
    </row>
    <row r="72" spans="1:6" ht="15">
      <c r="A72" s="807">
        <v>67</v>
      </c>
      <c r="B72" s="868">
        <v>397</v>
      </c>
      <c r="C72" s="803"/>
      <c r="D72" s="866" t="s">
        <v>1036</v>
      </c>
      <c r="E72" s="803"/>
      <c r="F72" s="872">
        <v>0.1</v>
      </c>
    </row>
    <row r="73" spans="1:6" ht="15">
      <c r="A73" s="867">
        <v>68</v>
      </c>
      <c r="B73" s="868">
        <v>397</v>
      </c>
      <c r="C73" s="803"/>
      <c r="D73" s="866" t="s">
        <v>1037</v>
      </c>
      <c r="E73" s="803"/>
      <c r="F73" s="872">
        <v>0.0729</v>
      </c>
    </row>
    <row r="74" spans="1:6" ht="12.75">
      <c r="A74" s="809"/>
      <c r="B74" s="810"/>
      <c r="C74" s="810"/>
      <c r="D74" s="810"/>
      <c r="E74" s="810"/>
      <c r="F74" s="811"/>
    </row>
    <row r="75" spans="1:6" ht="12.75">
      <c r="A75" s="809"/>
      <c r="B75" s="1067" t="s">
        <v>1038</v>
      </c>
      <c r="C75" s="1068"/>
      <c r="D75" s="1068"/>
      <c r="E75" s="1068"/>
      <c r="F75" s="1068"/>
    </row>
    <row r="76" spans="1:6" ht="12.75">
      <c r="A76" s="809"/>
      <c r="B76" s="1068"/>
      <c r="C76" s="1068"/>
      <c r="D76" s="1068"/>
      <c r="E76" s="1068"/>
      <c r="F76" s="1068"/>
    </row>
    <row r="78" spans="1:6" ht="12.75">
      <c r="A78" s="1069" t="s">
        <v>837</v>
      </c>
      <c r="B78" s="1069"/>
      <c r="C78" s="1069"/>
      <c r="D78" s="1069"/>
      <c r="E78" s="1069"/>
      <c r="F78" s="1069"/>
    </row>
    <row r="79" spans="1:6" ht="12.75">
      <c r="A79" s="1069" t="s">
        <v>565</v>
      </c>
      <c r="B79" s="1069"/>
      <c r="C79" s="1069"/>
      <c r="D79" s="1069"/>
      <c r="E79" s="1069"/>
      <c r="F79" s="1069"/>
    </row>
  </sheetData>
  <sheetProtection/>
  <mergeCells count="5">
    <mergeCell ref="B75:F76"/>
    <mergeCell ref="A78:F78"/>
    <mergeCell ref="A79:F79"/>
    <mergeCell ref="A1:F1"/>
    <mergeCell ref="A2:F2"/>
  </mergeCells>
  <printOptions horizontalCentered="1"/>
  <pageMargins left="0.75" right="0.75" top="1" bottom="0.75" header="0.5" footer="0.5"/>
  <pageSetup horizontalDpi="600" verticalDpi="600" orientation="portrait" scale="50" r:id="rId1"/>
  <headerFooter alignWithMargins="0">
    <oddHeader>&amp;C&amp;"Times New Roman,Bold"&amp;16Addendum 27 to ATTACHMENT H - 1,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48"/>
  <sheetViews>
    <sheetView view="pageBreakPreview" zoomScale="60" zoomScaleNormal="60" workbookViewId="0" topLeftCell="A1">
      <selection activeCell="B46" sqref="B46"/>
    </sheetView>
  </sheetViews>
  <sheetFormatPr defaultColWidth="9.140625" defaultRowHeight="12.75"/>
  <cols>
    <col min="1" max="1" width="5.421875" style="0" bestFit="1" customWidth="1"/>
    <col min="2" max="2" width="73.28125" style="823" customWidth="1"/>
    <col min="3" max="3" width="13.28125" style="835" customWidth="1"/>
    <col min="4" max="4" width="15.7109375" style="835" customWidth="1"/>
    <col min="5" max="6" width="13.7109375" style="835" customWidth="1"/>
    <col min="7" max="7" width="16.00390625" style="835" customWidth="1"/>
    <col min="8" max="8" width="12.140625" style="835" customWidth="1"/>
    <col min="9" max="9" width="17.140625" style="829" bestFit="1" customWidth="1"/>
    <col min="10" max="10" width="15.7109375" style="829" customWidth="1"/>
    <col min="11" max="11" width="13.57421875" style="829" customWidth="1"/>
    <col min="12" max="12" width="13.7109375" style="839" customWidth="1"/>
    <col min="13" max="13" width="16.7109375" style="839" customWidth="1"/>
    <col min="14" max="14" width="12.57421875" style="840" customWidth="1"/>
    <col min="15" max="15" width="16.00390625" style="829" customWidth="1"/>
    <col min="16" max="17" width="8.8515625" style="1" customWidth="1"/>
  </cols>
  <sheetData>
    <row r="1" spans="1:17" s="822" customFormat="1" ht="57">
      <c r="A1" s="820" t="s">
        <v>270</v>
      </c>
      <c r="B1" s="820" t="s">
        <v>914</v>
      </c>
      <c r="C1" s="875" t="s">
        <v>926</v>
      </c>
      <c r="D1" s="875" t="s">
        <v>927</v>
      </c>
      <c r="E1" s="875" t="s">
        <v>928</v>
      </c>
      <c r="F1" s="875" t="s">
        <v>923</v>
      </c>
      <c r="G1" s="875" t="s">
        <v>924</v>
      </c>
      <c r="H1" s="875" t="s">
        <v>925</v>
      </c>
      <c r="I1" s="827" t="s">
        <v>965</v>
      </c>
      <c r="J1" s="827" t="s">
        <v>966</v>
      </c>
      <c r="K1" s="827" t="s">
        <v>967</v>
      </c>
      <c r="L1" s="827" t="s">
        <v>885</v>
      </c>
      <c r="M1" s="827" t="s">
        <v>886</v>
      </c>
      <c r="N1" s="827" t="s">
        <v>887</v>
      </c>
      <c r="O1" s="827" t="s">
        <v>915</v>
      </c>
      <c r="P1" s="862"/>
      <c r="Q1" s="862"/>
    </row>
    <row r="2" spans="1:17" s="822" customFormat="1" ht="12.75" customHeight="1">
      <c r="A2" s="821" t="s">
        <v>880</v>
      </c>
      <c r="B2" s="821" t="s">
        <v>881</v>
      </c>
      <c r="C2" s="828" t="s">
        <v>882</v>
      </c>
      <c r="D2" s="828" t="s">
        <v>883</v>
      </c>
      <c r="E2" s="828" t="s">
        <v>884</v>
      </c>
      <c r="F2" s="828" t="s">
        <v>888</v>
      </c>
      <c r="G2" s="828" t="s">
        <v>889</v>
      </c>
      <c r="H2" s="828" t="s">
        <v>890</v>
      </c>
      <c r="I2" s="828" t="s">
        <v>891</v>
      </c>
      <c r="J2" s="828" t="s">
        <v>917</v>
      </c>
      <c r="K2" s="828" t="s">
        <v>918</v>
      </c>
      <c r="L2" s="828" t="s">
        <v>919</v>
      </c>
      <c r="M2" s="828" t="s">
        <v>920</v>
      </c>
      <c r="N2" s="828" t="s">
        <v>921</v>
      </c>
      <c r="O2" s="828" t="s">
        <v>922</v>
      </c>
      <c r="P2" s="863"/>
      <c r="Q2" s="863"/>
    </row>
    <row r="3" spans="1:15" ht="14.25">
      <c r="A3" s="43">
        <v>1</v>
      </c>
      <c r="B3" s="824" t="s">
        <v>1073</v>
      </c>
      <c r="C3" s="334">
        <v>2644737.06</v>
      </c>
      <c r="D3" s="334">
        <v>1791848.5899999999</v>
      </c>
      <c r="E3" s="334">
        <v>852888.47</v>
      </c>
      <c r="F3" s="334">
        <v>2644737.06</v>
      </c>
      <c r="G3" s="334">
        <v>1693056.91</v>
      </c>
      <c r="H3" s="334">
        <v>951680.1499999998</v>
      </c>
      <c r="I3" s="829">
        <v>2644737.06</v>
      </c>
      <c r="J3" s="829">
        <v>1742452.75</v>
      </c>
      <c r="K3" s="829">
        <v>902284.3099999999</v>
      </c>
      <c r="L3" s="854">
        <v>2644737.06</v>
      </c>
      <c r="M3" s="854">
        <v>1742452.75</v>
      </c>
      <c r="N3" s="854">
        <v>902284.3099999999</v>
      </c>
      <c r="O3" s="829">
        <v>105346.87520399998</v>
      </c>
    </row>
    <row r="4" spans="1:15" ht="14.25">
      <c r="A4" s="43">
        <v>2</v>
      </c>
      <c r="B4" s="851" t="s">
        <v>1043</v>
      </c>
      <c r="C4" s="334">
        <v>10502500.649999999</v>
      </c>
      <c r="D4" s="334">
        <v>3354139.8900000006</v>
      </c>
      <c r="E4" s="334">
        <v>7148360.76</v>
      </c>
      <c r="F4" s="334">
        <v>10207915.319999998</v>
      </c>
      <c r="G4" s="334">
        <v>3086170.29</v>
      </c>
      <c r="H4" s="334">
        <v>7121745.029999999</v>
      </c>
      <c r="I4" s="829">
        <v>10355207.985</v>
      </c>
      <c r="J4" s="829">
        <v>3220155.0900000003</v>
      </c>
      <c r="K4" s="829">
        <v>7135052.895</v>
      </c>
      <c r="L4" s="854">
        <v>10355207.985</v>
      </c>
      <c r="M4" s="854">
        <v>3220155.0900000003</v>
      </c>
      <c r="N4" s="854">
        <v>7135052.895</v>
      </c>
      <c r="O4" s="829">
        <v>375300.5300295</v>
      </c>
    </row>
    <row r="5" spans="1:15" ht="14.25">
      <c r="A5" s="43">
        <v>3</v>
      </c>
      <c r="B5" s="851" t="s">
        <v>1044</v>
      </c>
      <c r="C5" s="334">
        <v>550674.85</v>
      </c>
      <c r="D5" s="334">
        <v>66279.41</v>
      </c>
      <c r="E5" s="334">
        <v>484395.43999999994</v>
      </c>
      <c r="F5" s="334">
        <v>550674.85</v>
      </c>
      <c r="G5" s="334">
        <v>32256.72</v>
      </c>
      <c r="H5" s="334">
        <v>518418.12999999995</v>
      </c>
      <c r="I5" s="829">
        <v>550674.85</v>
      </c>
      <c r="J5" s="829">
        <v>49268.065</v>
      </c>
      <c r="K5" s="829">
        <v>501406.785</v>
      </c>
      <c r="L5" s="854">
        <v>550674.85</v>
      </c>
      <c r="M5" s="854">
        <v>49268.065</v>
      </c>
      <c r="N5" s="854">
        <v>501406.785</v>
      </c>
      <c r="O5" s="829">
        <v>24959.596286</v>
      </c>
    </row>
    <row r="6" spans="1:15" ht="14.25">
      <c r="A6" s="43">
        <v>4</v>
      </c>
      <c r="B6" s="851" t="s">
        <v>1045</v>
      </c>
      <c r="C6" s="334">
        <v>1499245.1200000003</v>
      </c>
      <c r="D6" s="334">
        <v>902713.65</v>
      </c>
      <c r="E6" s="334">
        <v>596531.47</v>
      </c>
      <c r="F6" s="334">
        <v>1483378.3000000003</v>
      </c>
      <c r="G6" s="334">
        <v>853554.9500000001</v>
      </c>
      <c r="H6" s="334">
        <v>629823.35</v>
      </c>
      <c r="I6" s="829">
        <v>1491311.7100000002</v>
      </c>
      <c r="J6" s="829">
        <v>878134.3</v>
      </c>
      <c r="K6" s="829">
        <v>613177.41</v>
      </c>
      <c r="L6" s="854">
        <v>1380954.64346</v>
      </c>
      <c r="M6" s="854">
        <v>813152.3618000001</v>
      </c>
      <c r="N6" s="854">
        <v>567802.28166</v>
      </c>
      <c r="O6" s="829">
        <v>54677.92891403201</v>
      </c>
    </row>
    <row r="7" spans="1:15" ht="14.25">
      <c r="A7" s="43">
        <v>5</v>
      </c>
      <c r="B7" s="851" t="s">
        <v>1046</v>
      </c>
      <c r="C7" s="334">
        <v>65239.18000000001</v>
      </c>
      <c r="D7" s="334">
        <v>33939.17</v>
      </c>
      <c r="E7" s="334">
        <v>31300.010000000006</v>
      </c>
      <c r="F7" s="334">
        <v>65239.18000000001</v>
      </c>
      <c r="G7" s="334">
        <v>27536.55</v>
      </c>
      <c r="H7" s="334">
        <v>37702.630000000005</v>
      </c>
      <c r="I7" s="829">
        <v>65239.18000000001</v>
      </c>
      <c r="J7" s="829">
        <v>30737.86</v>
      </c>
      <c r="K7" s="829">
        <v>34501.32000000001</v>
      </c>
      <c r="L7" s="854">
        <v>65239.18000000001</v>
      </c>
      <c r="M7" s="854">
        <v>30737.86</v>
      </c>
      <c r="N7" s="854">
        <v>34501.32000000001</v>
      </c>
      <c r="O7" s="829">
        <v>2505.445454</v>
      </c>
    </row>
    <row r="8" spans="1:15" ht="14.25">
      <c r="A8" s="43">
        <v>6</v>
      </c>
      <c r="B8" s="851" t="s">
        <v>1047</v>
      </c>
      <c r="C8" s="334">
        <v>2551424.33</v>
      </c>
      <c r="D8" s="334">
        <v>1977193.92</v>
      </c>
      <c r="E8" s="334">
        <v>574230.4099999999</v>
      </c>
      <c r="F8" s="334">
        <v>2475772.0100000002</v>
      </c>
      <c r="G8" s="334">
        <v>1940046.3000000003</v>
      </c>
      <c r="H8" s="334">
        <v>535725.71</v>
      </c>
      <c r="I8" s="829">
        <v>2513598.1700000004</v>
      </c>
      <c r="J8" s="829">
        <v>1958620.11</v>
      </c>
      <c r="K8" s="829">
        <v>554978.06</v>
      </c>
      <c r="L8" s="854">
        <v>2513598.1700000004</v>
      </c>
      <c r="M8" s="854">
        <v>1958620.11</v>
      </c>
      <c r="N8" s="854">
        <v>554978.06</v>
      </c>
      <c r="O8" s="829">
        <v>95782.38181999998</v>
      </c>
    </row>
    <row r="9" spans="1:15" ht="14.25">
      <c r="A9" s="43">
        <v>7</v>
      </c>
      <c r="B9" s="851" t="s">
        <v>1048</v>
      </c>
      <c r="C9" s="334">
        <v>555165.59</v>
      </c>
      <c r="D9" s="334">
        <v>515121.29000000004</v>
      </c>
      <c r="E9" s="334">
        <v>40044.3</v>
      </c>
      <c r="F9" s="334">
        <v>555165.59</v>
      </c>
      <c r="G9" s="334">
        <v>504801.57999999996</v>
      </c>
      <c r="H9" s="334">
        <v>50364.01000000001</v>
      </c>
      <c r="I9" s="829">
        <v>555165.59</v>
      </c>
      <c r="J9" s="829">
        <v>509961.43499999994</v>
      </c>
      <c r="K9" s="829">
        <v>45204.155000000006</v>
      </c>
      <c r="L9" s="854">
        <v>555165.59</v>
      </c>
      <c r="M9" s="854">
        <v>509961.43499999994</v>
      </c>
      <c r="N9" s="854">
        <v>45204.155000000006</v>
      </c>
      <c r="O9" s="829">
        <v>22303.441643000002</v>
      </c>
    </row>
    <row r="10" spans="1:15" ht="14.25">
      <c r="A10" s="43">
        <v>8</v>
      </c>
      <c r="B10" s="851" t="s">
        <v>1049</v>
      </c>
      <c r="C10" s="334">
        <v>526374.16</v>
      </c>
      <c r="D10" s="334">
        <v>446436.37</v>
      </c>
      <c r="E10" s="334">
        <v>79937.79000000001</v>
      </c>
      <c r="F10" s="334">
        <v>526374.16</v>
      </c>
      <c r="G10" s="334">
        <v>443915.30999999994</v>
      </c>
      <c r="H10" s="334">
        <v>82458.85</v>
      </c>
      <c r="I10" s="829">
        <v>526374.16</v>
      </c>
      <c r="J10" s="829">
        <v>445175.83999999997</v>
      </c>
      <c r="K10" s="829">
        <v>81198.32</v>
      </c>
      <c r="L10" s="854">
        <v>526374.16</v>
      </c>
      <c r="M10" s="854">
        <v>445175.83999999997</v>
      </c>
      <c r="N10" s="854">
        <v>81198.32</v>
      </c>
      <c r="O10" s="829">
        <v>18710.30196</v>
      </c>
    </row>
    <row r="11" spans="1:15" ht="14.25">
      <c r="A11" s="43">
        <v>9</v>
      </c>
      <c r="B11" s="851" t="s">
        <v>1050</v>
      </c>
      <c r="C11" s="334">
        <v>1113165.6400000001</v>
      </c>
      <c r="D11" s="334">
        <v>535613.9299999999</v>
      </c>
      <c r="E11" s="334">
        <v>577551.71</v>
      </c>
      <c r="F11" s="334">
        <v>1103368.33</v>
      </c>
      <c r="G11" s="334">
        <v>486152.30999999994</v>
      </c>
      <c r="H11" s="334">
        <v>617216.02</v>
      </c>
      <c r="I11" s="829">
        <v>1108266.9849999999</v>
      </c>
      <c r="J11" s="829">
        <v>510883.12</v>
      </c>
      <c r="K11" s="829">
        <v>597383.865</v>
      </c>
      <c r="L11" s="854">
        <v>1108266.9849999999</v>
      </c>
      <c r="M11" s="854">
        <v>510883.12</v>
      </c>
      <c r="N11" s="854">
        <v>597383.865</v>
      </c>
      <c r="O11" s="829">
        <v>42074.8048945</v>
      </c>
    </row>
    <row r="12" spans="1:15" ht="14.25">
      <c r="A12" s="43">
        <v>10</v>
      </c>
      <c r="B12" s="851" t="s">
        <v>1051</v>
      </c>
      <c r="C12" s="334">
        <v>4682336.84</v>
      </c>
      <c r="D12" s="334">
        <v>868942.8</v>
      </c>
      <c r="E12" s="334">
        <v>3813394.04</v>
      </c>
      <c r="F12" s="334">
        <v>4682336.84</v>
      </c>
      <c r="G12" s="334">
        <v>596091.78</v>
      </c>
      <c r="H12" s="334">
        <v>4086245.0599999996</v>
      </c>
      <c r="I12" s="829">
        <v>4682336.84</v>
      </c>
      <c r="J12" s="829">
        <v>732517.29</v>
      </c>
      <c r="K12" s="829">
        <v>3949819.55</v>
      </c>
      <c r="L12" s="854">
        <v>4682336.84</v>
      </c>
      <c r="M12" s="854">
        <v>732517.29</v>
      </c>
      <c r="N12" s="854">
        <v>3949819.55</v>
      </c>
      <c r="O12" s="829">
        <v>178275.231531</v>
      </c>
    </row>
    <row r="13" spans="1:15" ht="14.25">
      <c r="A13" s="43">
        <v>11</v>
      </c>
      <c r="B13" s="851" t="s">
        <v>1052</v>
      </c>
      <c r="C13" s="334">
        <v>3108932.97</v>
      </c>
      <c r="D13" s="334">
        <v>1326761.37</v>
      </c>
      <c r="E13" s="334">
        <v>1782171.6</v>
      </c>
      <c r="F13" s="334">
        <v>2849745.8499999996</v>
      </c>
      <c r="G13" s="334">
        <v>1198336.3699999999</v>
      </c>
      <c r="H13" s="334">
        <v>1651409.4799999995</v>
      </c>
      <c r="I13" s="829">
        <v>2979339.41</v>
      </c>
      <c r="J13" s="829">
        <v>1262548.87</v>
      </c>
      <c r="K13" s="829">
        <v>1716790.54</v>
      </c>
      <c r="L13" s="854">
        <v>2979339.41</v>
      </c>
      <c r="M13" s="854">
        <v>1262548.87</v>
      </c>
      <c r="N13" s="854">
        <v>1716790.54</v>
      </c>
      <c r="O13" s="829">
        <v>107289.386894</v>
      </c>
    </row>
    <row r="14" spans="1:15" ht="14.25">
      <c r="A14" s="43">
        <v>12</v>
      </c>
      <c r="B14" s="852" t="s">
        <v>1053</v>
      </c>
      <c r="C14" s="334">
        <v>4415869.820000001</v>
      </c>
      <c r="D14" s="334">
        <v>2703490.6200000015</v>
      </c>
      <c r="E14" s="334">
        <v>1712379.2</v>
      </c>
      <c r="F14" s="334">
        <v>4355055.7700000005</v>
      </c>
      <c r="G14" s="334">
        <v>2461627.170000001</v>
      </c>
      <c r="H14" s="334">
        <v>1893428.6000000003</v>
      </c>
      <c r="I14" s="829">
        <v>4385462.795000001</v>
      </c>
      <c r="J14" s="829">
        <v>2582558.8950000005</v>
      </c>
      <c r="K14" s="829">
        <v>1802903.9000000001</v>
      </c>
      <c r="L14" s="854">
        <v>942874.5009250005</v>
      </c>
      <c r="M14" s="854">
        <v>555250.162425</v>
      </c>
      <c r="N14" s="854">
        <v>387624.3385</v>
      </c>
      <c r="O14" s="829">
        <v>38516.274661852505</v>
      </c>
    </row>
    <row r="15" spans="1:15" ht="14.25">
      <c r="A15" s="43">
        <v>13</v>
      </c>
      <c r="B15" s="851" t="s">
        <v>1054</v>
      </c>
      <c r="C15" s="334">
        <v>1961886.330000001</v>
      </c>
      <c r="D15" s="334">
        <v>1328299.1300000001</v>
      </c>
      <c r="E15" s="334">
        <v>633587.2000000001</v>
      </c>
      <c r="F15" s="334">
        <v>1961886.330000001</v>
      </c>
      <c r="G15" s="334">
        <v>1264169.0799999998</v>
      </c>
      <c r="H15" s="334">
        <v>697717.2499999999</v>
      </c>
      <c r="I15" s="829">
        <v>1961886.330000001</v>
      </c>
      <c r="J15" s="829">
        <v>1296234.1050000004</v>
      </c>
      <c r="K15" s="829">
        <v>665652.2250000001</v>
      </c>
      <c r="L15" s="854">
        <v>1961886.330000001</v>
      </c>
      <c r="M15" s="854">
        <v>1296234.1050000004</v>
      </c>
      <c r="N15" s="854">
        <v>665652.2250000001</v>
      </c>
      <c r="O15" s="829">
        <v>77037.86979399998</v>
      </c>
    </row>
    <row r="16" spans="1:15" ht="14.25">
      <c r="A16" s="43">
        <v>14</v>
      </c>
      <c r="B16" s="853" t="s">
        <v>1055</v>
      </c>
      <c r="C16" s="334">
        <v>1166225.98</v>
      </c>
      <c r="D16" s="334">
        <v>885526.0599999999</v>
      </c>
      <c r="E16" s="334">
        <v>280699.92</v>
      </c>
      <c r="F16" s="334">
        <v>1166225.98</v>
      </c>
      <c r="G16" s="334">
        <v>838325.8099999998</v>
      </c>
      <c r="H16" s="334">
        <v>327900.17</v>
      </c>
      <c r="I16" s="829">
        <v>1166225.98</v>
      </c>
      <c r="J16" s="829">
        <v>861925.9349999999</v>
      </c>
      <c r="K16" s="829">
        <v>304300.045</v>
      </c>
      <c r="L16" s="854">
        <v>310783.4638594594</v>
      </c>
      <c r="M16" s="854">
        <v>229691.61402972974</v>
      </c>
      <c r="N16" s="854">
        <v>81091.84982972972</v>
      </c>
      <c r="O16" s="829">
        <v>12607.216638285945</v>
      </c>
    </row>
    <row r="17" spans="1:15" ht="14.25">
      <c r="A17" s="43">
        <v>15</v>
      </c>
      <c r="B17" s="851" t="s">
        <v>1056</v>
      </c>
      <c r="C17" s="334">
        <v>861459.4199999999</v>
      </c>
      <c r="D17" s="334">
        <v>395418.26</v>
      </c>
      <c r="E17" s="334">
        <v>466041.16000000003</v>
      </c>
      <c r="F17" s="334">
        <v>861459.4199999999</v>
      </c>
      <c r="G17" s="334">
        <v>400482.54000000004</v>
      </c>
      <c r="H17" s="334">
        <v>460976.88000000006</v>
      </c>
      <c r="I17" s="829">
        <v>861459.4199999999</v>
      </c>
      <c r="J17" s="829">
        <v>397950.4</v>
      </c>
      <c r="K17" s="829">
        <v>463509.01999999996</v>
      </c>
      <c r="L17" s="854">
        <v>861459.4199999999</v>
      </c>
      <c r="M17" s="854">
        <v>397950.4</v>
      </c>
      <c r="N17" s="854">
        <v>463509.01999999996</v>
      </c>
      <c r="O17" s="829">
        <v>21794.923325999996</v>
      </c>
    </row>
    <row r="18" spans="1:15" ht="14.25">
      <c r="A18" s="43">
        <v>16</v>
      </c>
      <c r="B18" s="851" t="s">
        <v>1057</v>
      </c>
      <c r="C18" s="334">
        <v>5002744.1899999995</v>
      </c>
      <c r="D18" s="334">
        <v>2492288.4000000004</v>
      </c>
      <c r="E18" s="334">
        <v>2510455.79</v>
      </c>
      <c r="F18" s="334">
        <v>4991509.82</v>
      </c>
      <c r="G18" s="334">
        <v>2496561.37</v>
      </c>
      <c r="H18" s="334">
        <v>2494948.45</v>
      </c>
      <c r="I18" s="829">
        <v>4997127.005</v>
      </c>
      <c r="J18" s="829">
        <v>2494424.885</v>
      </c>
      <c r="K18" s="829">
        <v>2502702.12</v>
      </c>
      <c r="L18" s="854">
        <v>4997127.005</v>
      </c>
      <c r="M18" s="854">
        <v>2494424.885</v>
      </c>
      <c r="N18" s="854">
        <v>2502702.12</v>
      </c>
      <c r="O18" s="829">
        <v>122362.3793955</v>
      </c>
    </row>
    <row r="19" spans="1:15" ht="14.25">
      <c r="A19" s="43">
        <v>17</v>
      </c>
      <c r="B19" s="851" t="s">
        <v>1058</v>
      </c>
      <c r="C19" s="334">
        <v>12262.95</v>
      </c>
      <c r="D19" s="334">
        <v>8286.79</v>
      </c>
      <c r="E19" s="334">
        <v>3976.16</v>
      </c>
      <c r="F19" s="334">
        <v>12262.95</v>
      </c>
      <c r="G19" s="334">
        <v>8497.15</v>
      </c>
      <c r="H19" s="334">
        <v>3765.800000000001</v>
      </c>
      <c r="I19" s="829">
        <v>12262.95</v>
      </c>
      <c r="J19" s="829">
        <v>8391.970000000001</v>
      </c>
      <c r="K19" s="829">
        <v>3870.9799999999996</v>
      </c>
      <c r="L19" s="854">
        <v>12262.95</v>
      </c>
      <c r="M19" s="854">
        <v>8391.970000000001</v>
      </c>
      <c r="N19" s="854">
        <v>3870.9799999999996</v>
      </c>
      <c r="O19" s="829">
        <v>310.252635</v>
      </c>
    </row>
    <row r="20" spans="1:15" ht="14.25">
      <c r="A20" s="43">
        <v>18</v>
      </c>
      <c r="B20" s="851" t="s">
        <v>1059</v>
      </c>
      <c r="C20" s="334">
        <v>501349.74</v>
      </c>
      <c r="D20" s="334">
        <v>121939.84999999999</v>
      </c>
      <c r="E20" s="334">
        <v>379409.89</v>
      </c>
      <c r="F20" s="334">
        <v>439096.66000000003</v>
      </c>
      <c r="G20" s="334">
        <v>151954.28000000003</v>
      </c>
      <c r="H20" s="334">
        <v>287142.38</v>
      </c>
      <c r="I20" s="829">
        <v>470223.20000000007</v>
      </c>
      <c r="J20" s="829">
        <v>136947.065</v>
      </c>
      <c r="K20" s="829">
        <v>333276.13500000007</v>
      </c>
      <c r="L20" s="854">
        <v>450442.2623143174</v>
      </c>
      <c r="M20" s="854">
        <v>127583.97389488228</v>
      </c>
      <c r="N20" s="854">
        <v>322858.2884194351</v>
      </c>
      <c r="O20" s="829">
        <v>11327.831542959751</v>
      </c>
    </row>
    <row r="21" spans="1:15" ht="14.25">
      <c r="A21" s="43">
        <v>19</v>
      </c>
      <c r="B21" s="851" t="s">
        <v>1060</v>
      </c>
      <c r="C21" s="334">
        <v>7808530.074999999</v>
      </c>
      <c r="D21" s="334">
        <v>981180.88</v>
      </c>
      <c r="E21" s="334">
        <v>6827349.195000002</v>
      </c>
      <c r="F21" s="334">
        <v>7734583.165</v>
      </c>
      <c r="G21" s="334">
        <v>925668.1600000001</v>
      </c>
      <c r="H21" s="334">
        <v>6808915.005000002</v>
      </c>
      <c r="I21" s="829">
        <v>7771556.62</v>
      </c>
      <c r="J21" s="829">
        <v>953424.5199999999</v>
      </c>
      <c r="K21" s="829">
        <v>6818132.100000001</v>
      </c>
      <c r="L21" s="854">
        <v>3190571.291630753</v>
      </c>
      <c r="M21" s="854">
        <v>391180.12629401847</v>
      </c>
      <c r="N21" s="854">
        <v>2799391.1653367337</v>
      </c>
      <c r="O21" s="829">
        <v>79430.72010942332</v>
      </c>
    </row>
    <row r="22" spans="1:15" ht="14.25">
      <c r="A22" s="43">
        <v>20</v>
      </c>
      <c r="B22" s="851" t="s">
        <v>1061</v>
      </c>
      <c r="C22" s="334">
        <v>235344.87000000005</v>
      </c>
      <c r="D22" s="334">
        <v>126973.11999999998</v>
      </c>
      <c r="E22" s="334">
        <v>108371.75</v>
      </c>
      <c r="F22" s="334">
        <v>257399.15000000005</v>
      </c>
      <c r="G22" s="334">
        <v>128260.15999999999</v>
      </c>
      <c r="H22" s="334">
        <v>129138.99</v>
      </c>
      <c r="I22" s="829">
        <v>246372.01000000004</v>
      </c>
      <c r="J22" s="829">
        <v>127616.63999999998</v>
      </c>
      <c r="K22" s="829">
        <v>118755.37000000001</v>
      </c>
      <c r="L22" s="854">
        <v>241213.8141873835</v>
      </c>
      <c r="M22" s="854">
        <v>123751.61850997277</v>
      </c>
      <c r="N22" s="854">
        <v>117462.19567741067</v>
      </c>
      <c r="O22" s="829">
        <v>5923.115097181149</v>
      </c>
    </row>
    <row r="23" spans="1:15" ht="14.25">
      <c r="A23" s="43">
        <v>21</v>
      </c>
      <c r="B23" s="851" t="s">
        <v>1062</v>
      </c>
      <c r="C23" s="334">
        <v>371077.6200000001</v>
      </c>
      <c r="D23" s="334">
        <v>37425.22</v>
      </c>
      <c r="E23" s="334">
        <v>333652.39999999985</v>
      </c>
      <c r="F23" s="334">
        <v>361697.7300000001</v>
      </c>
      <c r="G23" s="334">
        <v>32777.83</v>
      </c>
      <c r="H23" s="334">
        <v>328919.9</v>
      </c>
      <c r="I23" s="829">
        <v>366387.67500000005</v>
      </c>
      <c r="J23" s="829">
        <v>35101.524999999994</v>
      </c>
      <c r="K23" s="829">
        <v>331286.1500000001</v>
      </c>
      <c r="L23" s="854">
        <v>366387.67500000005</v>
      </c>
      <c r="M23" s="854">
        <v>35101.524999999994</v>
      </c>
      <c r="N23" s="854">
        <v>331286.1500000001</v>
      </c>
      <c r="O23" s="829">
        <v>9269.608177499998</v>
      </c>
    </row>
    <row r="24" spans="1:15" s="1" customFormat="1" ht="14.25">
      <c r="A24" s="43">
        <v>22</v>
      </c>
      <c r="B24" s="851" t="s">
        <v>1063</v>
      </c>
      <c r="C24" s="334">
        <v>751555.14</v>
      </c>
      <c r="D24" s="334">
        <v>79033.09999999999</v>
      </c>
      <c r="E24" s="334">
        <v>672522.0399999999</v>
      </c>
      <c r="F24" s="334">
        <v>751556.14</v>
      </c>
      <c r="G24" s="334">
        <v>68731.6</v>
      </c>
      <c r="H24" s="334">
        <v>682824.5399999999</v>
      </c>
      <c r="I24" s="829">
        <v>751555.64</v>
      </c>
      <c r="J24" s="829">
        <v>73882.34999999999</v>
      </c>
      <c r="K24" s="829">
        <v>677673.2899999999</v>
      </c>
      <c r="L24" s="854">
        <v>491791.1090064382</v>
      </c>
      <c r="M24" s="854">
        <v>48351.64330769461</v>
      </c>
      <c r="N24" s="854">
        <v>443439.4656987437</v>
      </c>
      <c r="O24" s="829">
        <v>11515.173809075472</v>
      </c>
    </row>
    <row r="25" spans="1:15" ht="14.25">
      <c r="A25" s="43">
        <v>23</v>
      </c>
      <c r="B25" s="851" t="s">
        <v>1064</v>
      </c>
      <c r="C25" s="334">
        <v>1999705.7</v>
      </c>
      <c r="D25" s="334">
        <v>259658.7599999999</v>
      </c>
      <c r="E25" s="334">
        <v>1740046.94</v>
      </c>
      <c r="F25" s="334">
        <v>1999705.7</v>
      </c>
      <c r="G25" s="334">
        <v>237438.43999999997</v>
      </c>
      <c r="H25" s="334">
        <v>1762267.2599999998</v>
      </c>
      <c r="I25" s="829">
        <v>1999705.7</v>
      </c>
      <c r="J25" s="829">
        <v>248548.59999999998</v>
      </c>
      <c r="K25" s="829">
        <v>1751157.0999999996</v>
      </c>
      <c r="L25" s="854">
        <v>1541769.5520796818</v>
      </c>
      <c r="M25" s="854">
        <v>133761.48476147602</v>
      </c>
      <c r="N25" s="854">
        <v>1408008.0673182057</v>
      </c>
      <c r="O25" s="829">
        <v>38709.41311039082</v>
      </c>
    </row>
    <row r="26" spans="1:15" ht="14.25">
      <c r="A26" s="43">
        <v>24</v>
      </c>
      <c r="B26" s="851" t="s">
        <v>1065</v>
      </c>
      <c r="C26" s="334">
        <v>723447.82</v>
      </c>
      <c r="D26" s="334">
        <v>399101.44000000006</v>
      </c>
      <c r="E26" s="334">
        <v>324346.38</v>
      </c>
      <c r="F26" s="334">
        <v>957533.0599999999</v>
      </c>
      <c r="G26" s="334">
        <v>596338.9199999999</v>
      </c>
      <c r="H26" s="334">
        <v>361194.14</v>
      </c>
      <c r="I26" s="829">
        <v>840490.4400000001</v>
      </c>
      <c r="J26" s="829">
        <v>497720.18</v>
      </c>
      <c r="K26" s="829">
        <v>342770.26</v>
      </c>
      <c r="L26" s="854">
        <v>840490.4400000001</v>
      </c>
      <c r="M26" s="854">
        <v>497720.18</v>
      </c>
      <c r="N26" s="854">
        <v>342770.26</v>
      </c>
      <c r="O26" s="829">
        <v>21264.408132</v>
      </c>
    </row>
    <row r="27" spans="1:15" ht="14.25">
      <c r="A27" s="43">
        <v>25</v>
      </c>
      <c r="B27" s="851" t="s">
        <v>1066</v>
      </c>
      <c r="C27" s="334">
        <v>5134265.160000001</v>
      </c>
      <c r="D27" s="334">
        <v>2303111.2999999993</v>
      </c>
      <c r="E27" s="334">
        <v>2831153.8600000013</v>
      </c>
      <c r="F27" s="334">
        <v>4545292.930000002</v>
      </c>
      <c r="G27" s="334">
        <v>1956621.1100000003</v>
      </c>
      <c r="H27" s="334">
        <v>2588671.820000001</v>
      </c>
      <c r="I27" s="829">
        <v>4839779.045000001</v>
      </c>
      <c r="J27" s="829">
        <v>2129866.205</v>
      </c>
      <c r="K27" s="829">
        <v>2709912.8400000017</v>
      </c>
      <c r="L27" s="854">
        <v>3135805.360478655</v>
      </c>
      <c r="M27" s="854">
        <v>1468048.3457056228</v>
      </c>
      <c r="N27" s="854">
        <v>1667757.014773031</v>
      </c>
      <c r="O27" s="829">
        <v>78687.00773030391</v>
      </c>
    </row>
    <row r="28" spans="1:15" ht="14.25">
      <c r="A28" s="43">
        <v>26</v>
      </c>
      <c r="B28" s="851" t="s">
        <v>1067</v>
      </c>
      <c r="C28" s="334">
        <v>3222535.2699999996</v>
      </c>
      <c r="D28" s="334">
        <v>917107.3200000002</v>
      </c>
      <c r="E28" s="334">
        <v>2305427.9500000007</v>
      </c>
      <c r="F28" s="334">
        <v>3163724.8599999994</v>
      </c>
      <c r="G28" s="334">
        <v>903979.3699999998</v>
      </c>
      <c r="H28" s="334">
        <v>2259745.4899999998</v>
      </c>
      <c r="I28" s="829">
        <v>3193130.0649999995</v>
      </c>
      <c r="J28" s="829">
        <v>910543.345</v>
      </c>
      <c r="K28" s="829">
        <v>2282586.72</v>
      </c>
      <c r="L28" s="854">
        <v>1201508.0757112897</v>
      </c>
      <c r="M28" s="854">
        <v>253109.80376067394</v>
      </c>
      <c r="N28" s="854">
        <v>948398.2719506157</v>
      </c>
      <c r="O28" s="829">
        <v>30398.15431549562</v>
      </c>
    </row>
    <row r="29" spans="1:15" ht="14.25">
      <c r="A29" s="43">
        <v>27</v>
      </c>
      <c r="B29" s="851" t="s">
        <v>1068</v>
      </c>
      <c r="C29" s="334">
        <v>5313371.9</v>
      </c>
      <c r="D29" s="334">
        <v>958925.23</v>
      </c>
      <c r="E29" s="334">
        <v>4354446.669999999</v>
      </c>
      <c r="F29" s="334">
        <v>5027945.740000001</v>
      </c>
      <c r="G29" s="334">
        <v>917170.56</v>
      </c>
      <c r="H29" s="334">
        <v>4110775.1800000006</v>
      </c>
      <c r="I29" s="829">
        <v>5170658.82</v>
      </c>
      <c r="J29" s="829">
        <v>938047.895</v>
      </c>
      <c r="K29" s="829">
        <v>4232610.924999999</v>
      </c>
      <c r="L29" s="854">
        <v>3651925.2321350896</v>
      </c>
      <c r="M29" s="854">
        <v>419576.8038500248</v>
      </c>
      <c r="N29" s="854">
        <v>3232348.4282850656</v>
      </c>
      <c r="O29" s="829">
        <v>88377.89673575081</v>
      </c>
    </row>
    <row r="30" spans="1:15" ht="14.25">
      <c r="A30" s="43">
        <v>28</v>
      </c>
      <c r="B30" s="851" t="s">
        <v>1069</v>
      </c>
      <c r="C30" s="334">
        <v>2661722.170000001</v>
      </c>
      <c r="D30" s="334">
        <v>899549.5349999999</v>
      </c>
      <c r="E30" s="334">
        <v>1762172.6350000005</v>
      </c>
      <c r="F30" s="334">
        <v>2379565.5300000007</v>
      </c>
      <c r="G30" s="334">
        <v>811003.8949500003</v>
      </c>
      <c r="H30" s="334">
        <v>1568561.6350500004</v>
      </c>
      <c r="I30" s="829">
        <v>2520643.850000001</v>
      </c>
      <c r="J30" s="829">
        <v>855276.714975</v>
      </c>
      <c r="K30" s="829">
        <v>1665367.135025</v>
      </c>
      <c r="L30" s="854">
        <v>536945.9008879119</v>
      </c>
      <c r="M30" s="854">
        <v>187075.78999361984</v>
      </c>
      <c r="N30" s="854">
        <v>349870.11089429207</v>
      </c>
      <c r="O30" s="829">
        <v>13172.513838410629</v>
      </c>
    </row>
    <row r="31" spans="1:15" ht="14.25">
      <c r="A31" s="43">
        <v>29</v>
      </c>
      <c r="B31" s="851" t="s">
        <v>1070</v>
      </c>
      <c r="C31" s="334">
        <v>1931398.8999999997</v>
      </c>
      <c r="D31" s="334">
        <v>588047</v>
      </c>
      <c r="E31" s="334">
        <v>1343351.9000000001</v>
      </c>
      <c r="F31" s="334">
        <v>1880194.25</v>
      </c>
      <c r="G31" s="334">
        <v>578348.1799999997</v>
      </c>
      <c r="H31" s="334">
        <v>1301846.0699999998</v>
      </c>
      <c r="I31" s="829">
        <v>1905796.575</v>
      </c>
      <c r="J31" s="829">
        <v>583197.5900000002</v>
      </c>
      <c r="K31" s="829">
        <v>1322598.985</v>
      </c>
      <c r="L31" s="854">
        <v>910191.258848713</v>
      </c>
      <c r="M31" s="854">
        <v>81731.1804610105</v>
      </c>
      <c r="N31" s="854">
        <v>828460.0783877026</v>
      </c>
      <c r="O31" s="829">
        <v>22750.370505860323</v>
      </c>
    </row>
    <row r="32" spans="1:15" ht="14.25">
      <c r="A32" s="43">
        <v>30</v>
      </c>
      <c r="B32" s="851" t="s">
        <v>1071</v>
      </c>
      <c r="C32" s="703">
        <v>4242211.63</v>
      </c>
      <c r="D32" s="703">
        <v>34720.35999980569</v>
      </c>
      <c r="E32" s="703">
        <v>4207491.270000195</v>
      </c>
      <c r="F32" s="855">
        <v>0</v>
      </c>
      <c r="G32" s="855">
        <v>0</v>
      </c>
      <c r="H32" s="855">
        <v>0</v>
      </c>
      <c r="I32" s="829">
        <v>2121105.815</v>
      </c>
      <c r="J32" s="829">
        <v>17360.179999902844</v>
      </c>
      <c r="K32" s="829">
        <v>2103745.6350000976</v>
      </c>
      <c r="L32" s="854">
        <v>2118450.875</v>
      </c>
      <c r="M32" s="854">
        <v>17337.47105851534</v>
      </c>
      <c r="N32" s="854">
        <v>2101113.403941485</v>
      </c>
      <c r="O32" s="829">
        <v>53596.80713750001</v>
      </c>
    </row>
    <row r="33" spans="1:15" ht="14.25">
      <c r="A33" s="43">
        <v>31</v>
      </c>
      <c r="B33" s="851" t="s">
        <v>1072</v>
      </c>
      <c r="C33" s="703">
        <v>3155441.2900000005</v>
      </c>
      <c r="D33" s="703">
        <v>1334417.9200000002</v>
      </c>
      <c r="E33" s="703">
        <v>1821023.3700000003</v>
      </c>
      <c r="F33" s="334">
        <v>2793212.7700000005</v>
      </c>
      <c r="G33" s="334">
        <v>1128593.4300000006</v>
      </c>
      <c r="H33" s="334">
        <v>1664619.3399999994</v>
      </c>
      <c r="I33" s="829">
        <v>2974327.0300000007</v>
      </c>
      <c r="J33" s="829">
        <v>1231505.6749999998</v>
      </c>
      <c r="K33" s="829">
        <v>1742821.354999999</v>
      </c>
      <c r="L33" s="854">
        <v>783805.6320120716</v>
      </c>
      <c r="M33" s="854">
        <v>220978.32381202164</v>
      </c>
      <c r="N33" s="854">
        <v>562827.3082000497</v>
      </c>
      <c r="O33" s="829">
        <v>19765.694423367735</v>
      </c>
    </row>
    <row r="34" spans="1:14" ht="14.25">
      <c r="A34" s="43">
        <v>32</v>
      </c>
      <c r="B34" s="851"/>
      <c r="C34" s="334"/>
      <c r="D34" s="334"/>
      <c r="E34" s="334"/>
      <c r="F34" s="334"/>
      <c r="G34" s="334"/>
      <c r="H34" s="334"/>
      <c r="L34" s="854"/>
      <c r="M34" s="854"/>
      <c r="N34" s="854"/>
    </row>
    <row r="35" spans="1:14" ht="14.25">
      <c r="A35" s="43">
        <v>33</v>
      </c>
      <c r="B35" s="851"/>
      <c r="C35" s="829"/>
      <c r="D35" s="829"/>
      <c r="E35" s="829"/>
      <c r="F35" s="829"/>
      <c r="G35" s="829"/>
      <c r="H35" s="829"/>
      <c r="L35" s="830"/>
      <c r="M35" s="830"/>
      <c r="N35" s="830"/>
    </row>
    <row r="36" spans="1:14" ht="14.25">
      <c r="A36" s="43">
        <v>34</v>
      </c>
      <c r="B36" s="851"/>
      <c r="C36" s="829"/>
      <c r="D36" s="829"/>
      <c r="E36" s="829"/>
      <c r="F36" s="829"/>
      <c r="G36" s="829"/>
      <c r="H36" s="829"/>
      <c r="L36" s="830"/>
      <c r="M36" s="830"/>
      <c r="N36" s="830"/>
    </row>
    <row r="37" spans="1:17" s="54" customFormat="1" ht="14.25">
      <c r="A37" s="43">
        <v>35</v>
      </c>
      <c r="B37" s="826"/>
      <c r="C37" s="831"/>
      <c r="D37" s="831"/>
      <c r="E37" s="831"/>
      <c r="F37" s="831"/>
      <c r="G37" s="831"/>
      <c r="H37" s="831"/>
      <c r="I37" s="831"/>
      <c r="J37" s="831"/>
      <c r="K37" s="831"/>
      <c r="L37" s="831"/>
      <c r="M37" s="831"/>
      <c r="N37" s="832"/>
      <c r="O37" s="831"/>
      <c r="P37" s="61"/>
      <c r="Q37" s="61"/>
    </row>
    <row r="38" spans="1:17" s="54" customFormat="1" ht="15" thickBot="1">
      <c r="A38" s="43">
        <v>36</v>
      </c>
      <c r="B38" s="825" t="s">
        <v>916</v>
      </c>
      <c r="C38" s="833">
        <f>SUM(C3:C37)</f>
        <v>79272202.36500001</v>
      </c>
      <c r="D38" s="833">
        <f aca="true" t="shared" si="0" ref="D38:O38">SUM(D3:D37)</f>
        <v>28673490.68499982</v>
      </c>
      <c r="E38" s="833">
        <f t="shared" si="0"/>
        <v>50598711.68000019</v>
      </c>
      <c r="F38" s="833">
        <f t="shared" si="0"/>
        <v>72784615.445</v>
      </c>
      <c r="G38" s="833">
        <f t="shared" si="0"/>
        <v>26768468.124950003</v>
      </c>
      <c r="H38" s="833">
        <f t="shared" si="0"/>
        <v>46016147.32004999</v>
      </c>
      <c r="I38" s="833">
        <f t="shared" si="0"/>
        <v>76028408.905</v>
      </c>
      <c r="J38" s="833">
        <f t="shared" si="0"/>
        <v>27720979.404974904</v>
      </c>
      <c r="K38" s="833">
        <f t="shared" si="0"/>
        <v>48307429.50002509</v>
      </c>
      <c r="L38" s="833">
        <f t="shared" si="0"/>
        <v>55909587.02253676</v>
      </c>
      <c r="M38" s="833">
        <f t="shared" si="0"/>
        <v>20262724.198664263</v>
      </c>
      <c r="N38" s="833">
        <f t="shared" si="0"/>
        <v>35646862.82387251</v>
      </c>
      <c r="O38" s="833">
        <f t="shared" si="0"/>
        <v>1784043.55574589</v>
      </c>
      <c r="P38" s="61"/>
      <c r="Q38" s="61"/>
    </row>
    <row r="39" spans="1:17" s="54" customFormat="1" ht="15" thickTop="1">
      <c r="A39" s="43">
        <v>37</v>
      </c>
      <c r="B39" s="826"/>
      <c r="C39" s="834"/>
      <c r="D39" s="834"/>
      <c r="E39" s="834"/>
      <c r="F39" s="834"/>
      <c r="G39" s="834"/>
      <c r="H39" s="834"/>
      <c r="I39" s="831"/>
      <c r="J39" s="831"/>
      <c r="K39" s="831"/>
      <c r="L39" s="831"/>
      <c r="M39" s="831"/>
      <c r="N39" s="832"/>
      <c r="O39" s="831"/>
      <c r="P39" s="61"/>
      <c r="Q39" s="61"/>
    </row>
    <row r="40" spans="1:14" ht="14.25">
      <c r="A40" s="43">
        <v>38</v>
      </c>
      <c r="I40" s="831"/>
      <c r="J40" s="836" t="s">
        <v>929</v>
      </c>
      <c r="K40" s="831"/>
      <c r="L40" s="831"/>
      <c r="M40" s="829"/>
      <c r="N40" s="837"/>
    </row>
    <row r="41" spans="1:14" ht="14.25">
      <c r="A41" s="43">
        <v>39</v>
      </c>
      <c r="J41" s="835" t="s">
        <v>892</v>
      </c>
      <c r="K41" s="831"/>
      <c r="L41" s="831">
        <v>61027.647438031476</v>
      </c>
      <c r="M41" s="829"/>
      <c r="N41" s="837"/>
    </row>
    <row r="42" spans="1:14" ht="14.25">
      <c r="A42" s="43">
        <v>40</v>
      </c>
      <c r="J42" s="835" t="s">
        <v>893</v>
      </c>
      <c r="K42" s="831"/>
      <c r="L42" s="838">
        <v>625521.4071000001</v>
      </c>
      <c r="M42" s="829"/>
      <c r="N42" s="837"/>
    </row>
    <row r="43" spans="1:14" ht="14.25">
      <c r="A43" s="43">
        <v>41</v>
      </c>
      <c r="J43" s="835" t="s">
        <v>894</v>
      </c>
      <c r="K43" s="831"/>
      <c r="L43" s="831">
        <v>2061412.1356921378</v>
      </c>
      <c r="M43" s="829"/>
      <c r="N43" s="837"/>
    </row>
    <row r="44" spans="1:14" ht="14.25">
      <c r="A44" s="43">
        <v>42</v>
      </c>
      <c r="J44" s="835" t="s">
        <v>895</v>
      </c>
      <c r="K44" s="831"/>
      <c r="L44" s="831">
        <v>23282562.926882148</v>
      </c>
      <c r="M44" s="829"/>
      <c r="N44" s="837"/>
    </row>
    <row r="45" spans="1:12" ht="14.25">
      <c r="A45" s="43">
        <v>43</v>
      </c>
      <c r="J45" s="835" t="s">
        <v>896</v>
      </c>
      <c r="K45" s="831"/>
      <c r="L45" s="831">
        <v>17011748.06851865</v>
      </c>
    </row>
    <row r="46" spans="1:12" ht="14.25">
      <c r="A46" s="43">
        <v>44</v>
      </c>
      <c r="J46" s="835" t="s">
        <v>897</v>
      </c>
      <c r="L46" s="831">
        <v>12867314.836905794</v>
      </c>
    </row>
    <row r="47" spans="1:12" ht="14.25">
      <c r="A47" s="43">
        <v>45</v>
      </c>
      <c r="J47" s="835" t="s">
        <v>964</v>
      </c>
      <c r="L47" s="831"/>
    </row>
    <row r="48" spans="1:12" ht="15" thickBot="1">
      <c r="A48" s="43">
        <v>46</v>
      </c>
      <c r="L48" s="833">
        <f>SUM(L41:L47)</f>
        <v>55909587.022536755</v>
      </c>
    </row>
    <row r="49" ht="15" thickTop="1"/>
  </sheetData>
  <sheetProtection/>
  <printOptions/>
  <pageMargins left="0.7" right="0.7" top="0.75" bottom="0.75" header="0.3" footer="0.3"/>
  <pageSetup fitToHeight="1" fitToWidth="1" horizontalDpi="600" verticalDpi="600" orientation="landscape" scale="46" r:id="rId1"/>
  <headerFooter>
    <oddHeader>&amp;C&amp;"Arial,Bold"Addendum 27 to ATTACHMENT H-1, Page 18 of 18
NorthWestern Corporation (South Dakota)
Attachment 11, "List of Qualifying Assets"
For the Rate Year Beginning April 1, 2016, based on December 31, 2015 data</oddHeader>
  </headerFooter>
</worksheet>
</file>

<file path=xl/worksheets/sheet2.xml><?xml version="1.0" encoding="utf-8"?>
<worksheet xmlns="http://schemas.openxmlformats.org/spreadsheetml/2006/main" xmlns:r="http://schemas.openxmlformats.org/officeDocument/2006/relationships">
  <dimension ref="A1:CN170"/>
  <sheetViews>
    <sheetView showGridLines="0" zoomScale="73" zoomScaleNormal="73" zoomScaleSheetLayoutView="70" workbookViewId="0" topLeftCell="A1">
      <selection activeCell="C23" sqref="C23"/>
    </sheetView>
  </sheetViews>
  <sheetFormatPr defaultColWidth="9.140625" defaultRowHeight="12.75"/>
  <cols>
    <col min="1" max="1" width="8.7109375" style="68" customWidth="1"/>
    <col min="2" max="2" width="6.7109375" style="68" customWidth="1"/>
    <col min="3" max="3" width="83.140625" style="68" customWidth="1"/>
    <col min="4" max="4" width="24.00390625" style="68" bestFit="1" customWidth="1"/>
    <col min="5" max="5" width="27.28125" style="287" customWidth="1"/>
    <col min="6" max="6" width="52.7109375" style="287" customWidth="1"/>
    <col min="7" max="7" width="8.7109375" style="68" customWidth="1"/>
    <col min="8" max="8" width="9.7109375" style="68" customWidth="1"/>
    <col min="9" max="9" width="15.7109375" style="68" bestFit="1" customWidth="1"/>
    <col min="10" max="10" width="11.7109375" style="68" bestFit="1" customWidth="1"/>
    <col min="11" max="16384" width="8.8515625" style="68" customWidth="1"/>
  </cols>
  <sheetData>
    <row r="1" spans="1:8" ht="21.75" customHeight="1">
      <c r="A1" s="297"/>
      <c r="B1" s="876" t="s">
        <v>477</v>
      </c>
      <c r="C1" s="876"/>
      <c r="D1" s="876"/>
      <c r="E1" s="876"/>
      <c r="F1" s="876"/>
      <c r="G1" s="497"/>
      <c r="H1" s="497"/>
    </row>
    <row r="2" spans="1:92" ht="21.75" customHeight="1">
      <c r="A2" s="297"/>
      <c r="B2" s="881" t="s">
        <v>950</v>
      </c>
      <c r="C2" s="881"/>
      <c r="D2" s="881"/>
      <c r="E2" s="881"/>
      <c r="F2" s="881"/>
      <c r="G2" s="497"/>
      <c r="H2" s="497"/>
      <c r="I2" s="499"/>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row>
    <row r="3" spans="1:92" ht="7.5" customHeight="1">
      <c r="A3" s="297"/>
      <c r="B3" s="497"/>
      <c r="C3" s="497"/>
      <c r="D3" s="497"/>
      <c r="E3" s="497"/>
      <c r="F3" s="497"/>
      <c r="G3" s="497"/>
      <c r="H3" s="497"/>
      <c r="I3" s="499"/>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row>
    <row r="4" spans="2:92" ht="16.5" customHeight="1">
      <c r="B4" s="427" t="s">
        <v>14</v>
      </c>
      <c r="C4" s="170"/>
      <c r="D4" s="170"/>
      <c r="E4" s="170"/>
      <c r="F4" s="170"/>
      <c r="G4" s="170"/>
      <c r="H4" s="499"/>
      <c r="I4" s="499"/>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row>
    <row r="5" spans="2:92" ht="12.75" customHeight="1" thickBot="1">
      <c r="B5" s="501"/>
      <c r="C5" s="170"/>
      <c r="D5" s="170"/>
      <c r="E5" s="170"/>
      <c r="F5" s="170"/>
      <c r="G5" s="305"/>
      <c r="H5" s="325"/>
      <c r="I5" s="499"/>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00"/>
      <c r="AS5" s="500"/>
      <c r="AT5" s="500"/>
      <c r="AU5" s="500"/>
      <c r="AV5" s="500"/>
      <c r="AW5" s="500"/>
      <c r="AX5" s="500"/>
      <c r="AY5" s="500"/>
      <c r="AZ5" s="500"/>
      <c r="BA5" s="500"/>
      <c r="BB5" s="500"/>
      <c r="BC5" s="500"/>
      <c r="BD5" s="500"/>
      <c r="BE5" s="500"/>
      <c r="BF5" s="500"/>
      <c r="BG5" s="500"/>
      <c r="BH5" s="500"/>
      <c r="BI5" s="500"/>
      <c r="BJ5" s="500"/>
      <c r="BK5" s="500"/>
      <c r="BL5" s="500"/>
      <c r="BM5" s="500"/>
      <c r="BN5" s="500"/>
      <c r="BO5" s="500"/>
      <c r="BP5" s="500"/>
      <c r="BQ5" s="500"/>
      <c r="BR5" s="500"/>
      <c r="BS5" s="500"/>
      <c r="BT5" s="500"/>
      <c r="BU5" s="500"/>
      <c r="BV5" s="500"/>
      <c r="BW5" s="500"/>
      <c r="BX5" s="500"/>
      <c r="BY5" s="500"/>
      <c r="BZ5" s="500"/>
      <c r="CA5" s="500"/>
      <c r="CB5" s="500"/>
      <c r="CC5" s="500"/>
      <c r="CD5" s="500"/>
      <c r="CE5" s="500"/>
      <c r="CF5" s="500"/>
      <c r="CG5" s="500"/>
      <c r="CH5" s="500"/>
      <c r="CI5" s="500"/>
      <c r="CJ5" s="500"/>
      <c r="CK5" s="500"/>
      <c r="CL5" s="500"/>
      <c r="CM5" s="500"/>
      <c r="CN5" s="500"/>
    </row>
    <row r="6" spans="2:9" ht="18" customHeight="1" thickTop="1">
      <c r="B6" s="396" t="s">
        <v>292</v>
      </c>
      <c r="C6" s="882" t="s">
        <v>284</v>
      </c>
      <c r="D6" s="397" t="s">
        <v>471</v>
      </c>
      <c r="E6" s="398" t="s">
        <v>15</v>
      </c>
      <c r="F6" s="399" t="s">
        <v>293</v>
      </c>
      <c r="G6" s="289"/>
      <c r="H6" s="67"/>
      <c r="I6" s="497"/>
    </row>
    <row r="7" spans="2:9" ht="15.75" thickBot="1">
      <c r="B7" s="400" t="s">
        <v>294</v>
      </c>
      <c r="C7" s="883"/>
      <c r="D7" s="596" t="s">
        <v>951</v>
      </c>
      <c r="E7" s="402" t="s">
        <v>395</v>
      </c>
      <c r="F7" s="403" t="s">
        <v>295</v>
      </c>
      <c r="G7" s="289"/>
      <c r="H7" s="67"/>
      <c r="I7" s="497"/>
    </row>
    <row r="8" spans="2:9" ht="17.25" customHeight="1" thickTop="1">
      <c r="B8" s="502">
        <v>1</v>
      </c>
      <c r="C8" s="503" t="s">
        <v>313</v>
      </c>
      <c r="D8" s="592">
        <v>5484103</v>
      </c>
      <c r="E8" s="504" t="s">
        <v>296</v>
      </c>
      <c r="F8" s="505" t="s">
        <v>623</v>
      </c>
      <c r="G8" s="506"/>
      <c r="H8" s="67"/>
      <c r="I8" s="497"/>
    </row>
    <row r="9" spans="2:9" ht="17.25" customHeight="1">
      <c r="B9" s="391">
        <f>B8+1</f>
        <v>2</v>
      </c>
      <c r="C9" s="484" t="s">
        <v>315</v>
      </c>
      <c r="D9" s="593">
        <v>0</v>
      </c>
      <c r="E9" s="496" t="s">
        <v>297</v>
      </c>
      <c r="F9" s="392" t="s">
        <v>624</v>
      </c>
      <c r="G9" s="506"/>
      <c r="H9" s="67"/>
      <c r="I9" s="497"/>
    </row>
    <row r="10" spans="2:9" ht="17.25" customHeight="1">
      <c r="B10" s="391">
        <f aca="true" t="shared" si="0" ref="B10:B74">B9+1</f>
        <v>3</v>
      </c>
      <c r="C10" s="484" t="s">
        <v>314</v>
      </c>
      <c r="D10" s="593">
        <v>0</v>
      </c>
      <c r="E10" s="496" t="s">
        <v>74</v>
      </c>
      <c r="F10" s="392" t="s">
        <v>625</v>
      </c>
      <c r="G10" s="506"/>
      <c r="H10" s="67"/>
      <c r="I10" s="497"/>
    </row>
    <row r="11" spans="2:9" ht="17.25" customHeight="1">
      <c r="B11" s="391">
        <f t="shared" si="0"/>
        <v>4</v>
      </c>
      <c r="C11" s="484" t="s">
        <v>415</v>
      </c>
      <c r="D11" s="843">
        <v>2814269</v>
      </c>
      <c r="E11" s="496" t="s">
        <v>298</v>
      </c>
      <c r="F11" s="392" t="s">
        <v>665</v>
      </c>
      <c r="G11" s="506"/>
      <c r="H11" s="67"/>
      <c r="I11" s="497"/>
    </row>
    <row r="12" spans="2:9" ht="17.25" customHeight="1">
      <c r="B12" s="391">
        <f t="shared" si="0"/>
        <v>5</v>
      </c>
      <c r="C12" s="484" t="s">
        <v>416</v>
      </c>
      <c r="D12" s="843">
        <v>2286818</v>
      </c>
      <c r="E12" s="496" t="s">
        <v>189</v>
      </c>
      <c r="F12" s="392" t="s">
        <v>666</v>
      </c>
      <c r="G12" s="506"/>
      <c r="H12" s="67"/>
      <c r="I12" s="497"/>
    </row>
    <row r="13" spans="2:9" ht="17.25" customHeight="1">
      <c r="B13" s="391">
        <f t="shared" si="0"/>
        <v>6</v>
      </c>
      <c r="C13" s="484" t="s">
        <v>316</v>
      </c>
      <c r="D13" s="843">
        <v>-8596115</v>
      </c>
      <c r="E13" s="496" t="s">
        <v>299</v>
      </c>
      <c r="F13" s="392" t="s">
        <v>626</v>
      </c>
      <c r="G13" s="506"/>
      <c r="H13" s="67"/>
      <c r="I13" s="497"/>
    </row>
    <row r="14" spans="2:9" ht="17.25" customHeight="1">
      <c r="B14" s="391">
        <f t="shared" si="0"/>
        <v>7</v>
      </c>
      <c r="C14" s="484" t="s">
        <v>317</v>
      </c>
      <c r="D14" s="843">
        <v>-8765944</v>
      </c>
      <c r="E14" s="496" t="s">
        <v>188</v>
      </c>
      <c r="F14" s="392" t="s">
        <v>627</v>
      </c>
      <c r="G14" s="506"/>
      <c r="H14" s="67"/>
      <c r="I14" s="497"/>
    </row>
    <row r="15" spans="2:9" ht="17.25" customHeight="1">
      <c r="B15" s="391">
        <f t="shared" si="0"/>
        <v>8</v>
      </c>
      <c r="C15" s="484" t="s">
        <v>734</v>
      </c>
      <c r="D15" s="842">
        <v>1600173970</v>
      </c>
      <c r="E15" s="496" t="s">
        <v>300</v>
      </c>
      <c r="F15" s="392" t="s">
        <v>628</v>
      </c>
      <c r="G15" s="506"/>
      <c r="H15" s="67"/>
      <c r="I15" s="497"/>
    </row>
    <row r="16" spans="2:9" ht="17.25" customHeight="1">
      <c r="B16" s="391">
        <f t="shared" si="0"/>
        <v>9</v>
      </c>
      <c r="C16" s="484" t="s">
        <v>735</v>
      </c>
      <c r="D16" s="843">
        <v>1477782942</v>
      </c>
      <c r="E16" s="496" t="s">
        <v>441</v>
      </c>
      <c r="F16" s="392" t="s">
        <v>629</v>
      </c>
      <c r="G16" s="506"/>
      <c r="H16" s="67"/>
      <c r="I16" s="585"/>
    </row>
    <row r="17" spans="2:9" ht="17.25" customHeight="1">
      <c r="B17" s="391">
        <f t="shared" si="0"/>
        <v>10</v>
      </c>
      <c r="C17" s="484" t="s">
        <v>736</v>
      </c>
      <c r="D17" s="843">
        <v>1755205000</v>
      </c>
      <c r="E17" s="496" t="s">
        <v>301</v>
      </c>
      <c r="F17" s="485" t="s">
        <v>667</v>
      </c>
      <c r="G17" s="506"/>
      <c r="H17" s="67"/>
      <c r="I17" s="585"/>
    </row>
    <row r="18" spans="2:9" ht="17.25" customHeight="1">
      <c r="B18" s="391">
        <f t="shared" si="0"/>
        <v>11</v>
      </c>
      <c r="C18" s="484" t="s">
        <v>737</v>
      </c>
      <c r="D18" s="843">
        <v>1635205000</v>
      </c>
      <c r="E18" s="496" t="s">
        <v>190</v>
      </c>
      <c r="F18" s="485" t="s">
        <v>668</v>
      </c>
      <c r="G18" s="506"/>
      <c r="H18" s="67"/>
      <c r="I18" s="497"/>
    </row>
    <row r="19" spans="2:9" ht="17.25" customHeight="1">
      <c r="B19" s="391">
        <f t="shared" si="0"/>
        <v>12</v>
      </c>
      <c r="C19" s="484" t="s">
        <v>318</v>
      </c>
      <c r="D19" s="593">
        <v>0</v>
      </c>
      <c r="E19" s="496" t="s">
        <v>302</v>
      </c>
      <c r="F19" s="485" t="s">
        <v>420</v>
      </c>
      <c r="G19" s="506"/>
      <c r="H19" s="67"/>
      <c r="I19" s="497"/>
    </row>
    <row r="20" spans="2:9" ht="17.25" customHeight="1">
      <c r="B20" s="391">
        <f t="shared" si="0"/>
        <v>13</v>
      </c>
      <c r="C20" s="484" t="s">
        <v>319</v>
      </c>
      <c r="D20" s="593">
        <v>0</v>
      </c>
      <c r="E20" s="496" t="s">
        <v>75</v>
      </c>
      <c r="F20" s="392" t="s">
        <v>421</v>
      </c>
      <c r="G20" s="506"/>
      <c r="H20" s="67"/>
      <c r="I20" s="497"/>
    </row>
    <row r="21" spans="2:9" ht="17.25" customHeight="1">
      <c r="B21" s="391">
        <f t="shared" si="0"/>
        <v>14</v>
      </c>
      <c r="C21" s="484" t="s">
        <v>320</v>
      </c>
      <c r="D21" s="593">
        <v>0</v>
      </c>
      <c r="E21" s="496" t="s">
        <v>303</v>
      </c>
      <c r="F21" s="392" t="s">
        <v>422</v>
      </c>
      <c r="G21" s="506"/>
      <c r="H21" s="67"/>
      <c r="I21" s="497"/>
    </row>
    <row r="22" spans="2:9" ht="17.25" customHeight="1">
      <c r="B22" s="391">
        <f t="shared" si="0"/>
        <v>15</v>
      </c>
      <c r="C22" s="484" t="s">
        <v>321</v>
      </c>
      <c r="D22" s="593">
        <v>0</v>
      </c>
      <c r="E22" s="496" t="s">
        <v>472</v>
      </c>
      <c r="F22" s="392" t="s">
        <v>428</v>
      </c>
      <c r="G22" s="506"/>
      <c r="H22" s="67"/>
      <c r="I22" s="497"/>
    </row>
    <row r="23" spans="2:9" ht="17.25" customHeight="1">
      <c r="B23" s="391">
        <f t="shared" si="0"/>
        <v>16</v>
      </c>
      <c r="C23" s="484" t="s">
        <v>322</v>
      </c>
      <c r="D23" s="593">
        <v>26976900</v>
      </c>
      <c r="E23" s="496" t="s">
        <v>304</v>
      </c>
      <c r="F23" s="392" t="s">
        <v>423</v>
      </c>
      <c r="G23" s="506"/>
      <c r="H23" s="67"/>
      <c r="I23" s="497"/>
    </row>
    <row r="24" spans="2:9" ht="17.25" customHeight="1">
      <c r="B24" s="391">
        <f t="shared" si="0"/>
        <v>17</v>
      </c>
      <c r="C24" s="484" t="s">
        <v>323</v>
      </c>
      <c r="D24" s="593">
        <v>26976900</v>
      </c>
      <c r="E24" s="496" t="s">
        <v>372</v>
      </c>
      <c r="F24" s="485" t="s">
        <v>424</v>
      </c>
      <c r="G24" s="506"/>
      <c r="H24" s="67"/>
      <c r="I24" s="497"/>
    </row>
    <row r="25" spans="2:9" ht="17.25" customHeight="1">
      <c r="B25" s="391">
        <f t="shared" si="0"/>
        <v>18</v>
      </c>
      <c r="C25" s="484" t="s">
        <v>840</v>
      </c>
      <c r="D25" s="593">
        <v>0</v>
      </c>
      <c r="E25" s="496" t="s">
        <v>401</v>
      </c>
      <c r="F25" s="392" t="s">
        <v>425</v>
      </c>
      <c r="G25" s="506"/>
      <c r="H25" s="67"/>
      <c r="I25" s="497"/>
    </row>
    <row r="26" spans="2:9" ht="17.25" customHeight="1">
      <c r="B26" s="391">
        <f t="shared" si="0"/>
        <v>19</v>
      </c>
      <c r="C26" s="484" t="s">
        <v>841</v>
      </c>
      <c r="D26" s="593">
        <v>0</v>
      </c>
      <c r="E26" s="496" t="s">
        <v>402</v>
      </c>
      <c r="F26" s="392" t="s">
        <v>426</v>
      </c>
      <c r="G26" s="506"/>
      <c r="H26" s="67"/>
      <c r="I26" s="497"/>
    </row>
    <row r="27" spans="2:9" ht="17.25" customHeight="1">
      <c r="B27" s="391">
        <f t="shared" si="0"/>
        <v>20</v>
      </c>
      <c r="C27" s="484" t="s">
        <v>838</v>
      </c>
      <c r="D27" s="843">
        <v>54438</v>
      </c>
      <c r="E27" s="496" t="s">
        <v>403</v>
      </c>
      <c r="F27" s="392" t="s">
        <v>427</v>
      </c>
      <c r="G27" s="506"/>
      <c r="H27" s="67"/>
      <c r="I27" s="497"/>
    </row>
    <row r="28" spans="2:9" ht="17.25" customHeight="1">
      <c r="B28" s="391">
        <f t="shared" si="0"/>
        <v>21</v>
      </c>
      <c r="C28" s="484" t="s">
        <v>839</v>
      </c>
      <c r="D28" s="843">
        <v>83438</v>
      </c>
      <c r="E28" s="496" t="s">
        <v>404</v>
      </c>
      <c r="F28" s="392" t="s">
        <v>429</v>
      </c>
      <c r="G28" s="506"/>
      <c r="H28" s="67"/>
      <c r="I28" s="497"/>
    </row>
    <row r="29" spans="2:9" ht="17.25" customHeight="1">
      <c r="B29" s="391">
        <f t="shared" si="0"/>
        <v>22</v>
      </c>
      <c r="C29" s="484" t="s">
        <v>406</v>
      </c>
      <c r="D29" s="843">
        <v>544188</v>
      </c>
      <c r="E29" s="496" t="s">
        <v>405</v>
      </c>
      <c r="F29" s="392" t="s">
        <v>815</v>
      </c>
      <c r="G29" s="506"/>
      <c r="H29" s="67"/>
      <c r="I29" s="497"/>
    </row>
    <row r="30" spans="2:9" ht="17.25" customHeight="1">
      <c r="B30" s="391">
        <f t="shared" si="0"/>
        <v>23</v>
      </c>
      <c r="C30" s="484" t="s">
        <v>324</v>
      </c>
      <c r="D30" s="843">
        <v>5319619.53</v>
      </c>
      <c r="E30" s="496" t="s">
        <v>952</v>
      </c>
      <c r="F30" s="392" t="s">
        <v>744</v>
      </c>
      <c r="G30" s="506"/>
      <c r="H30" s="67"/>
      <c r="I30" s="497"/>
    </row>
    <row r="31" spans="2:9" ht="17.25" customHeight="1">
      <c r="B31" s="391">
        <f t="shared" si="0"/>
        <v>24</v>
      </c>
      <c r="C31" s="484" t="s">
        <v>325</v>
      </c>
      <c r="D31" s="843">
        <v>80462132</v>
      </c>
      <c r="E31" s="496" t="s">
        <v>305</v>
      </c>
      <c r="F31" s="392" t="s">
        <v>669</v>
      </c>
      <c r="G31" s="506"/>
      <c r="H31" s="67"/>
      <c r="I31" s="497"/>
    </row>
    <row r="32" spans="2:9" ht="17.25" customHeight="1">
      <c r="B32" s="391">
        <f t="shared" si="0"/>
        <v>25</v>
      </c>
      <c r="C32" s="484" t="s">
        <v>326</v>
      </c>
      <c r="D32" s="843">
        <v>1651325</v>
      </c>
      <c r="E32" s="496" t="s">
        <v>306</v>
      </c>
      <c r="F32" s="392" t="s">
        <v>430</v>
      </c>
      <c r="G32" s="506"/>
      <c r="H32" s="67"/>
      <c r="I32" s="497"/>
    </row>
    <row r="33" spans="2:9" ht="17.25" customHeight="1">
      <c r="B33" s="391">
        <f t="shared" si="0"/>
        <v>26</v>
      </c>
      <c r="C33" s="484" t="s">
        <v>327</v>
      </c>
      <c r="D33" s="843">
        <v>1724804</v>
      </c>
      <c r="E33" s="496" t="s">
        <v>307</v>
      </c>
      <c r="F33" s="392" t="s">
        <v>431</v>
      </c>
      <c r="G33" s="506"/>
      <c r="H33" s="67"/>
      <c r="I33" s="497"/>
    </row>
    <row r="34" spans="2:9" ht="17.25" customHeight="1">
      <c r="B34" s="391">
        <f t="shared" si="0"/>
        <v>27</v>
      </c>
      <c r="C34" s="484" t="s">
        <v>328</v>
      </c>
      <c r="D34" s="593">
        <v>0</v>
      </c>
      <c r="E34" s="496" t="s">
        <v>308</v>
      </c>
      <c r="F34" s="392" t="s">
        <v>742</v>
      </c>
      <c r="G34" s="506"/>
      <c r="H34" s="497"/>
      <c r="I34" s="497"/>
    </row>
    <row r="35" spans="2:9" ht="17.25" customHeight="1">
      <c r="B35" s="391">
        <f t="shared" si="0"/>
        <v>28</v>
      </c>
      <c r="C35" s="484" t="s">
        <v>329</v>
      </c>
      <c r="D35" s="593">
        <v>0</v>
      </c>
      <c r="E35" s="496" t="s">
        <v>309</v>
      </c>
      <c r="F35" s="392" t="s">
        <v>743</v>
      </c>
      <c r="G35" s="506"/>
      <c r="H35" s="497"/>
      <c r="I35" s="497"/>
    </row>
    <row r="36" spans="2:9" ht="17.25" customHeight="1">
      <c r="B36" s="391">
        <f t="shared" si="0"/>
        <v>29</v>
      </c>
      <c r="C36" s="484" t="s">
        <v>330</v>
      </c>
      <c r="D36" s="593">
        <v>0</v>
      </c>
      <c r="E36" s="496" t="s">
        <v>310</v>
      </c>
      <c r="F36" s="392" t="s">
        <v>1040</v>
      </c>
      <c r="G36" s="506"/>
      <c r="H36" s="497"/>
      <c r="I36" s="497"/>
    </row>
    <row r="37" spans="2:9" ht="17.25" customHeight="1">
      <c r="B37" s="391">
        <f t="shared" si="0"/>
        <v>30</v>
      </c>
      <c r="C37" s="484" t="s">
        <v>953</v>
      </c>
      <c r="D37" s="593">
        <f>+(11018-65455)/2</f>
        <v>-27218.5</v>
      </c>
      <c r="E37" s="507" t="s">
        <v>311</v>
      </c>
      <c r="F37" s="485" t="s">
        <v>739</v>
      </c>
      <c r="G37" s="506"/>
      <c r="H37" s="497"/>
      <c r="I37" s="497"/>
    </row>
    <row r="38" spans="2:9" ht="17.25" customHeight="1">
      <c r="B38" s="391">
        <f t="shared" si="0"/>
        <v>31</v>
      </c>
      <c r="C38" s="422" t="s">
        <v>933</v>
      </c>
      <c r="D38" s="593">
        <f>+(67730+102901)/2</f>
        <v>85315.5</v>
      </c>
      <c r="E38" s="496" t="s">
        <v>942</v>
      </c>
      <c r="F38" s="392" t="s">
        <v>740</v>
      </c>
      <c r="G38" s="506"/>
      <c r="H38" s="497"/>
      <c r="I38" s="497"/>
    </row>
    <row r="39" spans="2:9" ht="17.25" customHeight="1">
      <c r="B39" s="391">
        <f t="shared" si="0"/>
        <v>32</v>
      </c>
      <c r="C39" s="422" t="s">
        <v>934</v>
      </c>
      <c r="D39" s="593">
        <f>+(600148309+840411554)/2</f>
        <v>720279931.5</v>
      </c>
      <c r="E39" s="496" t="s">
        <v>954</v>
      </c>
      <c r="F39" s="392" t="s">
        <v>374</v>
      </c>
      <c r="G39" s="506"/>
      <c r="H39" s="497"/>
      <c r="I39" s="497"/>
    </row>
    <row r="40" spans="2:9" ht="17.25" customHeight="1">
      <c r="B40" s="391">
        <f t="shared" si="0"/>
        <v>33</v>
      </c>
      <c r="C40" s="422" t="s">
        <v>935</v>
      </c>
      <c r="D40" s="593">
        <f>+(162030333+134030285.81)/2</f>
        <v>148030309.405</v>
      </c>
      <c r="E40" s="496" t="s">
        <v>955</v>
      </c>
      <c r="F40" s="417" t="s">
        <v>695</v>
      </c>
      <c r="G40" s="506"/>
      <c r="H40" s="497"/>
      <c r="I40" s="497"/>
    </row>
    <row r="41" spans="2:9" ht="17.25" customHeight="1">
      <c r="B41" s="391">
        <f t="shared" si="0"/>
        <v>34</v>
      </c>
      <c r="C41" s="508" t="s">
        <v>503</v>
      </c>
      <c r="D41" s="593">
        <v>1384963</v>
      </c>
      <c r="E41" s="509" t="s">
        <v>287</v>
      </c>
      <c r="F41" s="392" t="s">
        <v>376</v>
      </c>
      <c r="G41" s="506"/>
      <c r="H41" s="497"/>
      <c r="I41" s="497"/>
    </row>
    <row r="42" spans="2:9" ht="17.25" customHeight="1">
      <c r="B42" s="391">
        <f t="shared" si="0"/>
        <v>35</v>
      </c>
      <c r="C42" s="422" t="s">
        <v>286</v>
      </c>
      <c r="D42" s="593">
        <v>0</v>
      </c>
      <c r="E42" s="510" t="s">
        <v>288</v>
      </c>
      <c r="F42" s="392" t="s">
        <v>377</v>
      </c>
      <c r="G42" s="506"/>
      <c r="H42" s="497"/>
      <c r="I42" s="497"/>
    </row>
    <row r="43" spans="2:9" ht="17.25" customHeight="1">
      <c r="B43" s="391">
        <f t="shared" si="0"/>
        <v>36</v>
      </c>
      <c r="C43" s="484" t="s">
        <v>715</v>
      </c>
      <c r="D43" s="593">
        <v>31733798</v>
      </c>
      <c r="E43" s="496" t="s">
        <v>407</v>
      </c>
      <c r="F43" s="392" t="s">
        <v>771</v>
      </c>
      <c r="G43" s="506"/>
      <c r="H43" s="497"/>
      <c r="I43" s="497"/>
    </row>
    <row r="44" spans="2:9" ht="17.25" customHeight="1">
      <c r="B44" s="391">
        <f t="shared" si="0"/>
        <v>37</v>
      </c>
      <c r="C44" s="484" t="s">
        <v>716</v>
      </c>
      <c r="D44" s="593">
        <v>0</v>
      </c>
      <c r="E44" s="496" t="s">
        <v>408</v>
      </c>
      <c r="F44" s="392" t="s">
        <v>663</v>
      </c>
      <c r="G44" s="506"/>
      <c r="H44" s="497"/>
      <c r="I44" s="497"/>
    </row>
    <row r="45" spans="2:9" ht="17.25" customHeight="1">
      <c r="B45" s="391">
        <f t="shared" si="0"/>
        <v>38</v>
      </c>
      <c r="C45" s="484" t="s">
        <v>717</v>
      </c>
      <c r="D45" s="593">
        <v>71310541</v>
      </c>
      <c r="E45" s="496" t="s">
        <v>409</v>
      </c>
      <c r="F45" s="392" t="s">
        <v>772</v>
      </c>
      <c r="G45" s="506"/>
      <c r="H45" s="497"/>
      <c r="I45" s="497"/>
    </row>
    <row r="46" spans="2:9" ht="17.25" customHeight="1">
      <c r="B46" s="391">
        <f t="shared" si="0"/>
        <v>39</v>
      </c>
      <c r="C46" s="484" t="s">
        <v>718</v>
      </c>
      <c r="D46" s="593">
        <v>24682345</v>
      </c>
      <c r="E46" s="496" t="s">
        <v>410</v>
      </c>
      <c r="F46" s="392" t="s">
        <v>714</v>
      </c>
      <c r="G46" s="506"/>
      <c r="H46" s="497"/>
      <c r="I46" s="497"/>
    </row>
    <row r="47" spans="2:9" ht="17.25" customHeight="1">
      <c r="B47" s="391">
        <f t="shared" si="0"/>
        <v>40</v>
      </c>
      <c r="C47" s="484" t="s">
        <v>1039</v>
      </c>
      <c r="D47" s="593">
        <v>0</v>
      </c>
      <c r="E47" s="496" t="s">
        <v>227</v>
      </c>
      <c r="F47" s="392" t="s">
        <v>228</v>
      </c>
      <c r="G47" s="506"/>
      <c r="H47" s="497"/>
      <c r="I47" s="497"/>
    </row>
    <row r="48" spans="2:9" ht="17.25" customHeight="1">
      <c r="B48" s="391">
        <f t="shared" si="0"/>
        <v>41</v>
      </c>
      <c r="C48" s="422" t="s">
        <v>936</v>
      </c>
      <c r="D48" s="593">
        <f>+(16604740+15312075.84)/2</f>
        <v>15958407.92</v>
      </c>
      <c r="E48" s="496" t="s">
        <v>956</v>
      </c>
      <c r="F48" s="392" t="s">
        <v>378</v>
      </c>
      <c r="G48" s="506"/>
      <c r="H48" s="497"/>
      <c r="I48" s="497"/>
    </row>
    <row r="49" spans="2:9" ht="17.25" customHeight="1">
      <c r="B49" s="391">
        <f t="shared" si="0"/>
        <v>42</v>
      </c>
      <c r="C49" s="422" t="s">
        <v>937</v>
      </c>
      <c r="D49" s="593">
        <f>+(57957039+54881605.83)/2</f>
        <v>56419322.415</v>
      </c>
      <c r="E49" s="496" t="s">
        <v>943</v>
      </c>
      <c r="F49" s="417" t="s">
        <v>663</v>
      </c>
      <c r="G49" s="506"/>
      <c r="H49" s="497"/>
      <c r="I49" s="497"/>
    </row>
    <row r="50" spans="2:9" ht="17.25" customHeight="1">
      <c r="B50" s="391">
        <f t="shared" si="0"/>
        <v>43</v>
      </c>
      <c r="C50" s="422" t="s">
        <v>938</v>
      </c>
      <c r="D50" s="593">
        <f>+(4593280+4206553.1)/2</f>
        <v>4399916.55</v>
      </c>
      <c r="E50" s="496" t="s">
        <v>944</v>
      </c>
      <c r="F50" s="392" t="s">
        <v>522</v>
      </c>
      <c r="G50" s="506"/>
      <c r="H50" s="497"/>
      <c r="I50" s="497"/>
    </row>
    <row r="51" spans="2:9" ht="17.25" customHeight="1">
      <c r="B51" s="391">
        <f t="shared" si="0"/>
        <v>44</v>
      </c>
      <c r="C51" s="422" t="s">
        <v>939</v>
      </c>
      <c r="D51" s="593">
        <f>+(268843943+270658880)/2</f>
        <v>269751411.5</v>
      </c>
      <c r="E51" s="496" t="s">
        <v>945</v>
      </c>
      <c r="F51" s="392" t="s">
        <v>676</v>
      </c>
      <c r="G51" s="506"/>
      <c r="H51" s="497"/>
      <c r="I51" s="497"/>
    </row>
    <row r="52" spans="2:9" ht="17.25" customHeight="1">
      <c r="B52" s="391">
        <f t="shared" si="0"/>
        <v>45</v>
      </c>
      <c r="C52" s="484" t="s">
        <v>551</v>
      </c>
      <c r="D52" s="593">
        <v>206132</v>
      </c>
      <c r="E52" s="496" t="s">
        <v>51</v>
      </c>
      <c r="F52" s="392" t="s">
        <v>379</v>
      </c>
      <c r="G52" s="506"/>
      <c r="H52" s="497"/>
      <c r="I52" s="497"/>
    </row>
    <row r="53" spans="2:9" ht="17.25" customHeight="1">
      <c r="B53" s="391">
        <f t="shared" si="0"/>
        <v>46</v>
      </c>
      <c r="C53" s="484" t="s">
        <v>331</v>
      </c>
      <c r="D53" s="593">
        <v>2435718</v>
      </c>
      <c r="E53" s="496" t="s">
        <v>312</v>
      </c>
      <c r="F53" s="392" t="s">
        <v>622</v>
      </c>
      <c r="G53" s="506"/>
      <c r="H53" s="497"/>
      <c r="I53" s="497"/>
    </row>
    <row r="54" spans="2:9" ht="17.25" customHeight="1">
      <c r="B54" s="391">
        <f t="shared" si="0"/>
        <v>47</v>
      </c>
      <c r="C54" s="422" t="s">
        <v>634</v>
      </c>
      <c r="D54" s="593">
        <v>5181002</v>
      </c>
      <c r="E54" s="496" t="s">
        <v>364</v>
      </c>
      <c r="F54" s="392" t="s">
        <v>380</v>
      </c>
      <c r="G54" s="506"/>
      <c r="H54" s="497"/>
      <c r="I54" s="497"/>
    </row>
    <row r="55" spans="2:9" ht="17.25" customHeight="1">
      <c r="B55" s="391">
        <f t="shared" si="0"/>
        <v>48</v>
      </c>
      <c r="C55" s="422" t="s">
        <v>332</v>
      </c>
      <c r="D55" s="593">
        <v>11644</v>
      </c>
      <c r="E55" s="496" t="s">
        <v>365</v>
      </c>
      <c r="F55" s="392" t="s">
        <v>381</v>
      </c>
      <c r="G55" s="506"/>
      <c r="H55" s="497"/>
      <c r="I55" s="497"/>
    </row>
    <row r="56" spans="2:9" ht="17.25" customHeight="1">
      <c r="B56" s="391">
        <f t="shared" si="0"/>
        <v>49</v>
      </c>
      <c r="C56" s="422" t="s">
        <v>333</v>
      </c>
      <c r="D56" s="593">
        <v>15306</v>
      </c>
      <c r="E56" s="496" t="s">
        <v>366</v>
      </c>
      <c r="F56" s="392" t="s">
        <v>470</v>
      </c>
      <c r="G56" s="506"/>
      <c r="H56" s="497"/>
      <c r="I56" s="497"/>
    </row>
    <row r="57" spans="2:9" ht="17.25" customHeight="1">
      <c r="B57" s="391">
        <f t="shared" si="0"/>
        <v>50</v>
      </c>
      <c r="C57" s="422" t="s">
        <v>334</v>
      </c>
      <c r="D57" s="593">
        <v>7668505</v>
      </c>
      <c r="E57" s="496" t="s">
        <v>458</v>
      </c>
      <c r="F57" s="392" t="s">
        <v>382</v>
      </c>
      <c r="G57" s="506"/>
      <c r="H57" s="497"/>
      <c r="I57" s="497"/>
    </row>
    <row r="58" spans="2:9" ht="17.25" customHeight="1">
      <c r="B58" s="391">
        <f t="shared" si="0"/>
        <v>51</v>
      </c>
      <c r="C58" s="422" t="s">
        <v>335</v>
      </c>
      <c r="D58" s="593">
        <v>0</v>
      </c>
      <c r="E58" s="496" t="s">
        <v>560</v>
      </c>
      <c r="F58" s="485" t="s">
        <v>71</v>
      </c>
      <c r="G58" s="506"/>
      <c r="H58" s="67"/>
      <c r="I58" s="497"/>
    </row>
    <row r="59" spans="2:9" ht="17.25" customHeight="1">
      <c r="B59" s="391">
        <f t="shared" si="0"/>
        <v>52</v>
      </c>
      <c r="C59" s="422" t="s">
        <v>352</v>
      </c>
      <c r="D59" s="593">
        <v>0</v>
      </c>
      <c r="E59" s="496" t="s">
        <v>559</v>
      </c>
      <c r="F59" s="485" t="s">
        <v>72</v>
      </c>
      <c r="G59" s="506"/>
      <c r="H59" s="67"/>
      <c r="I59" s="497"/>
    </row>
    <row r="60" spans="2:9" ht="17.25" customHeight="1">
      <c r="B60" s="391">
        <f t="shared" si="0"/>
        <v>53</v>
      </c>
      <c r="C60" s="422" t="s">
        <v>958</v>
      </c>
      <c r="D60" s="593">
        <v>20580</v>
      </c>
      <c r="E60" s="496" t="s">
        <v>957</v>
      </c>
      <c r="F60" s="485" t="s">
        <v>741</v>
      </c>
      <c r="G60" s="506"/>
      <c r="H60" s="497"/>
      <c r="I60" s="497"/>
    </row>
    <row r="61" spans="2:9" ht="17.25" customHeight="1">
      <c r="B61" s="391">
        <f t="shared" si="0"/>
        <v>54</v>
      </c>
      <c r="C61" s="424" t="s">
        <v>353</v>
      </c>
      <c r="D61" s="593">
        <v>0</v>
      </c>
      <c r="E61" s="511" t="s">
        <v>76</v>
      </c>
      <c r="F61" s="512" t="s">
        <v>72</v>
      </c>
      <c r="G61" s="506"/>
      <c r="H61" s="497"/>
      <c r="I61" s="497"/>
    </row>
    <row r="62" spans="2:9" ht="17.25" customHeight="1">
      <c r="B62" s="391">
        <f t="shared" si="0"/>
        <v>55</v>
      </c>
      <c r="C62" s="423" t="s">
        <v>635</v>
      </c>
      <c r="D62" s="593">
        <v>4471410</v>
      </c>
      <c r="E62" s="513" t="s">
        <v>959</v>
      </c>
      <c r="F62" s="485" t="s">
        <v>663</v>
      </c>
      <c r="G62" s="506"/>
      <c r="H62" s="497"/>
      <c r="I62" s="497"/>
    </row>
    <row r="63" spans="2:9" ht="17.25" customHeight="1">
      <c r="B63" s="391">
        <f t="shared" si="0"/>
        <v>56</v>
      </c>
      <c r="C63" s="25" t="s">
        <v>354</v>
      </c>
      <c r="D63" s="593">
        <v>0</v>
      </c>
      <c r="E63" s="514" t="s">
        <v>562</v>
      </c>
      <c r="F63" s="515" t="s">
        <v>723</v>
      </c>
      <c r="G63" s="506"/>
      <c r="H63" s="497"/>
      <c r="I63" s="497"/>
    </row>
    <row r="64" spans="2:9" ht="17.25" customHeight="1">
      <c r="B64" s="391">
        <f t="shared" si="0"/>
        <v>57</v>
      </c>
      <c r="C64" s="423" t="s">
        <v>355</v>
      </c>
      <c r="D64" s="593">
        <v>0</v>
      </c>
      <c r="E64" s="513" t="s">
        <v>561</v>
      </c>
      <c r="F64" s="392" t="s">
        <v>723</v>
      </c>
      <c r="G64" s="506"/>
      <c r="H64" s="497"/>
      <c r="I64" s="497"/>
    </row>
    <row r="65" spans="2:9" ht="17.25" customHeight="1">
      <c r="B65" s="391">
        <f t="shared" si="0"/>
        <v>58</v>
      </c>
      <c r="C65" s="25" t="s">
        <v>636</v>
      </c>
      <c r="D65" s="593">
        <v>997533.75</v>
      </c>
      <c r="E65" s="516" t="s">
        <v>960</v>
      </c>
      <c r="F65" s="515" t="s">
        <v>384</v>
      </c>
      <c r="G65" s="506"/>
      <c r="H65" s="497"/>
      <c r="I65" s="497"/>
    </row>
    <row r="66" spans="2:9" ht="17.25" customHeight="1">
      <c r="B66" s="391">
        <f t="shared" si="0"/>
        <v>59</v>
      </c>
      <c r="C66" s="290" t="s">
        <v>356</v>
      </c>
      <c r="D66" s="593">
        <v>0</v>
      </c>
      <c r="E66" s="517" t="s">
        <v>564</v>
      </c>
      <c r="F66" s="392" t="s">
        <v>384</v>
      </c>
      <c r="G66" s="506"/>
      <c r="H66" s="497"/>
      <c r="I66" s="497"/>
    </row>
    <row r="67" spans="2:9" ht="17.25" customHeight="1">
      <c r="B67" s="391">
        <f t="shared" si="0"/>
        <v>60</v>
      </c>
      <c r="C67" s="290" t="s">
        <v>357</v>
      </c>
      <c r="D67" s="593">
        <v>0</v>
      </c>
      <c r="E67" s="517" t="s">
        <v>563</v>
      </c>
      <c r="F67" s="392" t="s">
        <v>384</v>
      </c>
      <c r="G67" s="506"/>
      <c r="H67" s="497"/>
      <c r="I67" s="497"/>
    </row>
    <row r="68" spans="2:9" ht="17.25" customHeight="1">
      <c r="B68" s="391">
        <f t="shared" si="0"/>
        <v>61</v>
      </c>
      <c r="C68" s="620" t="s">
        <v>358</v>
      </c>
      <c r="D68" s="621">
        <v>1024816.6699999999</v>
      </c>
      <c r="E68" s="622" t="s">
        <v>367</v>
      </c>
      <c r="F68" s="417" t="s">
        <v>385</v>
      </c>
      <c r="G68" s="506"/>
      <c r="H68" s="497"/>
      <c r="I68" s="497"/>
    </row>
    <row r="69" spans="2:9" ht="17.25" customHeight="1">
      <c r="B69" s="391">
        <f t="shared" si="0"/>
        <v>62</v>
      </c>
      <c r="C69" s="484" t="s">
        <v>359</v>
      </c>
      <c r="D69" s="593">
        <v>3633790.8899999997</v>
      </c>
      <c r="E69" s="496" t="s">
        <v>368</v>
      </c>
      <c r="F69" s="392" t="s">
        <v>386</v>
      </c>
      <c r="G69" s="506"/>
      <c r="H69" s="497"/>
      <c r="I69" s="497"/>
    </row>
    <row r="70" spans="2:9" ht="17.25" customHeight="1">
      <c r="B70" s="391">
        <f t="shared" si="0"/>
        <v>63</v>
      </c>
      <c r="C70" s="518" t="s">
        <v>360</v>
      </c>
      <c r="D70" s="594">
        <v>12172228.669999998</v>
      </c>
      <c r="E70" s="519" t="s">
        <v>369</v>
      </c>
      <c r="F70" s="392" t="s">
        <v>387</v>
      </c>
      <c r="G70" s="506"/>
      <c r="H70" s="497"/>
      <c r="I70" s="497"/>
    </row>
    <row r="71" spans="2:9" ht="17.25" customHeight="1">
      <c r="B71" s="391">
        <f t="shared" si="0"/>
        <v>64</v>
      </c>
      <c r="C71" s="423" t="s">
        <v>260</v>
      </c>
      <c r="D71" s="593">
        <v>0</v>
      </c>
      <c r="E71" s="513" t="s">
        <v>259</v>
      </c>
      <c r="F71" s="392" t="s">
        <v>396</v>
      </c>
      <c r="G71" s="506"/>
      <c r="H71" s="497"/>
      <c r="I71" s="497"/>
    </row>
    <row r="72" spans="2:9" ht="17.25" customHeight="1">
      <c r="B72" s="391">
        <f t="shared" si="0"/>
        <v>65</v>
      </c>
      <c r="C72" s="25" t="s">
        <v>940</v>
      </c>
      <c r="D72" s="595">
        <f>+(43451202+40049771)/2</f>
        <v>41750486.5</v>
      </c>
      <c r="E72" s="514" t="s">
        <v>961</v>
      </c>
      <c r="F72" s="392" t="s">
        <v>396</v>
      </c>
      <c r="G72" s="506"/>
      <c r="H72" s="497"/>
      <c r="I72" s="497"/>
    </row>
    <row r="73" spans="2:9" ht="17.25" customHeight="1">
      <c r="B73" s="391">
        <f t="shared" si="0"/>
        <v>66</v>
      </c>
      <c r="C73" s="14" t="s">
        <v>941</v>
      </c>
      <c r="D73" s="594">
        <f>+(37329923+35970968)/2</f>
        <v>36650445.5</v>
      </c>
      <c r="E73" s="519" t="s">
        <v>962</v>
      </c>
      <c r="F73" s="392" t="s">
        <v>397</v>
      </c>
      <c r="G73" s="506"/>
      <c r="H73" s="497"/>
      <c r="I73" s="497"/>
    </row>
    <row r="74" spans="2:9" ht="17.25" customHeight="1">
      <c r="B74" s="391">
        <f t="shared" si="0"/>
        <v>67</v>
      </c>
      <c r="C74" s="520" t="s">
        <v>269</v>
      </c>
      <c r="D74" s="844">
        <v>244988</v>
      </c>
      <c r="E74" s="511" t="s">
        <v>963</v>
      </c>
      <c r="F74" s="394" t="s">
        <v>436</v>
      </c>
      <c r="G74" s="325"/>
      <c r="H74" s="497"/>
      <c r="I74" s="497"/>
    </row>
    <row r="75" spans="2:9" ht="17.25" customHeight="1">
      <c r="B75" s="391">
        <f aca="true" t="shared" si="1" ref="B75:B85">B74+1</f>
        <v>68</v>
      </c>
      <c r="C75" s="424" t="s">
        <v>637</v>
      </c>
      <c r="D75" s="845">
        <v>3525717.9699999997</v>
      </c>
      <c r="E75" s="511" t="s">
        <v>62</v>
      </c>
      <c r="F75" s="491" t="s">
        <v>432</v>
      </c>
      <c r="G75" s="325"/>
      <c r="H75" s="497"/>
      <c r="I75" s="497"/>
    </row>
    <row r="76" spans="2:9" ht="17.25" customHeight="1">
      <c r="B76" s="391">
        <f t="shared" si="1"/>
        <v>69</v>
      </c>
      <c r="C76" s="422" t="s">
        <v>638</v>
      </c>
      <c r="D76" s="846">
        <v>13120</v>
      </c>
      <c r="E76" s="496" t="s">
        <v>63</v>
      </c>
      <c r="F76" s="491" t="s">
        <v>432</v>
      </c>
      <c r="G76" s="325"/>
      <c r="H76" s="497"/>
      <c r="I76" s="497"/>
    </row>
    <row r="77" spans="2:9" ht="17.25" customHeight="1">
      <c r="B77" s="391">
        <f t="shared" si="1"/>
        <v>70</v>
      </c>
      <c r="C77" s="425" t="s">
        <v>639</v>
      </c>
      <c r="D77" s="847">
        <v>433660</v>
      </c>
      <c r="E77" s="521" t="s">
        <v>64</v>
      </c>
      <c r="F77" s="491" t="s">
        <v>432</v>
      </c>
      <c r="G77" s="325"/>
      <c r="H77" s="497"/>
      <c r="I77" s="497"/>
    </row>
    <row r="78" spans="2:9" ht="17.25" customHeight="1">
      <c r="B78" s="391">
        <f t="shared" si="1"/>
        <v>71</v>
      </c>
      <c r="C78" s="422" t="s">
        <v>640</v>
      </c>
      <c r="D78" s="846">
        <v>189896</v>
      </c>
      <c r="E78" s="496" t="s">
        <v>65</v>
      </c>
      <c r="F78" s="491" t="s">
        <v>721</v>
      </c>
      <c r="G78" s="325"/>
      <c r="H78" s="497"/>
      <c r="I78" s="497"/>
    </row>
    <row r="79" spans="2:9" ht="17.25" customHeight="1">
      <c r="B79" s="391">
        <f t="shared" si="1"/>
        <v>72</v>
      </c>
      <c r="C79" s="425" t="s">
        <v>641</v>
      </c>
      <c r="D79" s="847">
        <v>179021.74</v>
      </c>
      <c r="E79" s="521" t="s">
        <v>66</v>
      </c>
      <c r="F79" s="491" t="s">
        <v>722</v>
      </c>
      <c r="G79" s="325"/>
      <c r="H79" s="497"/>
      <c r="I79" s="497"/>
    </row>
    <row r="80" spans="2:9" ht="17.25" customHeight="1">
      <c r="B80" s="391">
        <f t="shared" si="1"/>
        <v>73</v>
      </c>
      <c r="C80" s="422" t="s">
        <v>820</v>
      </c>
      <c r="D80" s="846">
        <v>18004.990000000005</v>
      </c>
      <c r="E80" s="496" t="s">
        <v>67</v>
      </c>
      <c r="F80" s="491" t="s">
        <v>720</v>
      </c>
      <c r="G80" s="325"/>
      <c r="H80" s="497"/>
      <c r="I80" s="497"/>
    </row>
    <row r="81" spans="2:9" ht="17.25" customHeight="1">
      <c r="B81" s="391">
        <f t="shared" si="1"/>
        <v>74</v>
      </c>
      <c r="C81" s="425" t="s">
        <v>642</v>
      </c>
      <c r="D81" s="847">
        <v>69906.43000000001</v>
      </c>
      <c r="E81" s="521" t="s">
        <v>69</v>
      </c>
      <c r="F81" s="491" t="s">
        <v>675</v>
      </c>
      <c r="G81" s="325"/>
      <c r="H81" s="497"/>
      <c r="I81" s="497"/>
    </row>
    <row r="82" spans="2:9" ht="17.25" customHeight="1">
      <c r="B82" s="391">
        <f t="shared" si="1"/>
        <v>75</v>
      </c>
      <c r="C82" s="422" t="s">
        <v>643</v>
      </c>
      <c r="D82" s="846">
        <v>681694.0300000004</v>
      </c>
      <c r="E82" s="496" t="s">
        <v>73</v>
      </c>
      <c r="F82" s="491" t="s">
        <v>433</v>
      </c>
      <c r="G82" s="325"/>
      <c r="H82" s="497"/>
      <c r="I82" s="497"/>
    </row>
    <row r="83" spans="2:9" ht="17.25" customHeight="1">
      <c r="B83" s="391">
        <f t="shared" si="1"/>
        <v>76</v>
      </c>
      <c r="C83" s="422" t="s">
        <v>644</v>
      </c>
      <c r="D83" s="847">
        <v>197691.27</v>
      </c>
      <c r="E83" s="521" t="s">
        <v>78</v>
      </c>
      <c r="F83" s="491" t="s">
        <v>433</v>
      </c>
      <c r="G83" s="325"/>
      <c r="H83" s="497"/>
      <c r="I83" s="497"/>
    </row>
    <row r="84" spans="2:9" ht="17.25" customHeight="1">
      <c r="B84" s="391">
        <f t="shared" si="1"/>
        <v>77</v>
      </c>
      <c r="C84" s="422" t="s">
        <v>645</v>
      </c>
      <c r="D84" s="846">
        <v>6816.94</v>
      </c>
      <c r="E84" s="496" t="s">
        <v>79</v>
      </c>
      <c r="F84" s="491" t="s">
        <v>434</v>
      </c>
      <c r="G84" s="325"/>
      <c r="H84" s="497"/>
      <c r="I84" s="497"/>
    </row>
    <row r="85" spans="2:9" ht="17.25" customHeight="1" thickBot="1">
      <c r="B85" s="391">
        <f t="shared" si="1"/>
        <v>78</v>
      </c>
      <c r="C85" s="623" t="s">
        <v>646</v>
      </c>
      <c r="D85" s="848">
        <v>4090.16</v>
      </c>
      <c r="E85" s="624" t="s">
        <v>144</v>
      </c>
      <c r="F85" s="625" t="s">
        <v>435</v>
      </c>
      <c r="G85" s="325"/>
      <c r="H85" s="497"/>
      <c r="I85" s="497"/>
    </row>
    <row r="86" spans="2:9" ht="16.5" customHeight="1">
      <c r="B86" s="34"/>
      <c r="C86" s="25"/>
      <c r="D86" s="147" t="s">
        <v>566</v>
      </c>
      <c r="E86" s="514"/>
      <c r="F86" s="514"/>
      <c r="G86" s="325"/>
      <c r="H86" s="497"/>
      <c r="I86" s="497"/>
    </row>
    <row r="87" spans="2:9" ht="15">
      <c r="B87" s="34"/>
      <c r="C87" s="25"/>
      <c r="D87" s="147" t="s">
        <v>117</v>
      </c>
      <c r="E87" s="514"/>
      <c r="F87" s="514"/>
      <c r="G87" s="325"/>
      <c r="H87" s="497"/>
      <c r="I87" s="497"/>
    </row>
    <row r="88" spans="2:9" ht="18" customHeight="1">
      <c r="B88" s="34"/>
      <c r="C88" s="25"/>
      <c r="D88" s="147"/>
      <c r="E88" s="514"/>
      <c r="F88" s="514"/>
      <c r="G88" s="325"/>
      <c r="H88" s="497"/>
      <c r="I88" s="497"/>
    </row>
    <row r="89" spans="2:9" ht="18" customHeight="1">
      <c r="B89" s="34"/>
      <c r="C89" s="25"/>
      <c r="D89" s="147"/>
      <c r="E89" s="514"/>
      <c r="F89" s="514"/>
      <c r="G89" s="325"/>
      <c r="H89" s="497"/>
      <c r="I89" s="497"/>
    </row>
    <row r="90" spans="2:9" ht="18" customHeight="1">
      <c r="B90" s="34"/>
      <c r="C90" s="25"/>
      <c r="D90" s="147"/>
      <c r="E90" s="514"/>
      <c r="F90" s="514"/>
      <c r="G90" s="325"/>
      <c r="H90" s="497"/>
      <c r="I90" s="497"/>
    </row>
    <row r="91" spans="2:9" ht="21.75" customHeight="1">
      <c r="B91" s="876" t="s">
        <v>477</v>
      </c>
      <c r="C91" s="876"/>
      <c r="D91" s="876"/>
      <c r="E91" s="876"/>
      <c r="F91" s="876"/>
      <c r="G91" s="506"/>
      <c r="H91" s="497"/>
      <c r="I91" s="497"/>
    </row>
    <row r="92" spans="2:9" ht="21.75" customHeight="1">
      <c r="B92" s="884" t="str">
        <f>B2</f>
        <v>(For Rate Year Beginning April 1, 2016, Based on December 31, 2015 Data)</v>
      </c>
      <c r="C92" s="884"/>
      <c r="D92" s="884"/>
      <c r="E92" s="884"/>
      <c r="F92" s="884"/>
      <c r="G92" s="506"/>
      <c r="H92" s="497"/>
      <c r="I92" s="497"/>
    </row>
    <row r="93" spans="2:9" ht="15.75" customHeight="1">
      <c r="B93" s="497"/>
      <c r="C93" s="497"/>
      <c r="D93" s="497"/>
      <c r="E93" s="497"/>
      <c r="F93" s="497"/>
      <c r="G93" s="506"/>
      <c r="H93" s="497"/>
      <c r="I93" s="497"/>
    </row>
    <row r="94" spans="2:9" ht="16.5" customHeight="1">
      <c r="B94" s="486" t="s">
        <v>475</v>
      </c>
      <c r="D94" s="487"/>
      <c r="G94" s="325"/>
      <c r="H94" s="497"/>
      <c r="I94" s="497"/>
    </row>
    <row r="95" spans="2:9" ht="13.5" thickBot="1">
      <c r="B95" s="522"/>
      <c r="D95" s="487"/>
      <c r="G95" s="325"/>
      <c r="H95" s="497"/>
      <c r="I95" s="497"/>
    </row>
    <row r="96" spans="1:9" ht="13.5" thickTop="1">
      <c r="A96" s="500"/>
      <c r="B96" s="301" t="s">
        <v>292</v>
      </c>
      <c r="C96" s="892" t="s">
        <v>284</v>
      </c>
      <c r="D96" s="331" t="s">
        <v>471</v>
      </c>
      <c r="E96" s="879" t="s">
        <v>345</v>
      </c>
      <c r="F96" s="302" t="s">
        <v>293</v>
      </c>
      <c r="G96" s="289"/>
      <c r="H96" s="497"/>
      <c r="I96" s="497"/>
    </row>
    <row r="97" spans="2:9" ht="13.5" thickBot="1">
      <c r="B97" s="303" t="s">
        <v>294</v>
      </c>
      <c r="C97" s="893"/>
      <c r="D97" s="330" t="s">
        <v>285</v>
      </c>
      <c r="E97" s="880"/>
      <c r="F97" s="304" t="s">
        <v>295</v>
      </c>
      <c r="G97" s="289"/>
      <c r="H97" s="497"/>
      <c r="I97" s="497"/>
    </row>
    <row r="98" spans="2:9" ht="18" customHeight="1">
      <c r="B98" s="418">
        <v>1</v>
      </c>
      <c r="C98" s="395" t="s">
        <v>77</v>
      </c>
      <c r="D98" s="626">
        <v>0.35</v>
      </c>
      <c r="E98" s="390" t="s">
        <v>68</v>
      </c>
      <c r="F98" s="419" t="s">
        <v>398</v>
      </c>
      <c r="G98" s="289"/>
      <c r="H98" s="497"/>
      <c r="I98" s="497"/>
    </row>
    <row r="99" spans="2:9" ht="18" customHeight="1">
      <c r="B99" s="416">
        <f aca="true" t="shared" si="2" ref="B99:B111">B98+1</f>
        <v>2</v>
      </c>
      <c r="C99" s="389" t="s">
        <v>647</v>
      </c>
      <c r="D99" s="627">
        <v>0</v>
      </c>
      <c r="E99" s="34" t="s">
        <v>68</v>
      </c>
      <c r="F99" s="417" t="s">
        <v>793</v>
      </c>
      <c r="G99" s="289"/>
      <c r="H99" s="497"/>
      <c r="I99" s="497"/>
    </row>
    <row r="100" spans="2:9" ht="18" customHeight="1">
      <c r="B100" s="391">
        <f t="shared" si="2"/>
        <v>3</v>
      </c>
      <c r="C100" s="393" t="s">
        <v>648</v>
      </c>
      <c r="D100" s="627">
        <v>0</v>
      </c>
      <c r="E100" s="390" t="s">
        <v>68</v>
      </c>
      <c r="F100" s="394" t="s">
        <v>399</v>
      </c>
      <c r="G100" s="289"/>
      <c r="H100" s="497"/>
      <c r="I100" s="497"/>
    </row>
    <row r="101" spans="2:9" ht="18" customHeight="1">
      <c r="B101" s="391">
        <f t="shared" si="2"/>
        <v>4</v>
      </c>
      <c r="C101" s="650" t="s">
        <v>649</v>
      </c>
      <c r="D101" s="627">
        <v>0</v>
      </c>
      <c r="E101" s="34" t="s">
        <v>68</v>
      </c>
      <c r="F101" s="409" t="s">
        <v>663</v>
      </c>
      <c r="G101" s="289"/>
      <c r="H101" s="497"/>
      <c r="I101" s="497"/>
    </row>
    <row r="102" spans="2:9" ht="18" customHeight="1">
      <c r="B102" s="391">
        <f t="shared" si="2"/>
        <v>5</v>
      </c>
      <c r="C102" s="650" t="s">
        <v>650</v>
      </c>
      <c r="D102" s="628">
        <v>0</v>
      </c>
      <c r="E102" s="390" t="s">
        <v>68</v>
      </c>
      <c r="F102" s="409" t="s">
        <v>663</v>
      </c>
      <c r="G102" s="289"/>
      <c r="H102" s="497"/>
      <c r="I102" s="497"/>
    </row>
    <row r="103" spans="2:9" ht="18" customHeight="1">
      <c r="B103" s="391">
        <f t="shared" si="2"/>
        <v>6</v>
      </c>
      <c r="C103" s="650" t="s">
        <v>649</v>
      </c>
      <c r="D103" s="628">
        <v>0</v>
      </c>
      <c r="E103" s="390" t="s">
        <v>68</v>
      </c>
      <c r="F103" s="409" t="s">
        <v>663</v>
      </c>
      <c r="G103" s="289"/>
      <c r="H103" s="497"/>
      <c r="I103" s="497"/>
    </row>
    <row r="104" spans="2:9" ht="18" customHeight="1">
      <c r="B104" s="404">
        <f t="shared" si="2"/>
        <v>7</v>
      </c>
      <c r="C104" s="407" t="s">
        <v>660</v>
      </c>
      <c r="D104" s="587">
        <v>159950</v>
      </c>
      <c r="E104" s="584" t="s">
        <v>724</v>
      </c>
      <c r="F104" s="406" t="s">
        <v>400</v>
      </c>
      <c r="G104" s="289"/>
      <c r="H104" s="497"/>
      <c r="I104" s="497"/>
    </row>
    <row r="105" spans="2:9" ht="18" customHeight="1">
      <c r="B105" s="404">
        <f t="shared" si="2"/>
        <v>8</v>
      </c>
      <c r="C105" s="407" t="s">
        <v>289</v>
      </c>
      <c r="D105" s="588">
        <v>0</v>
      </c>
      <c r="E105" s="584" t="s">
        <v>725</v>
      </c>
      <c r="F105" s="409" t="s">
        <v>663</v>
      </c>
      <c r="G105" s="523"/>
      <c r="H105" s="524"/>
      <c r="I105" s="497"/>
    </row>
    <row r="106" spans="2:9" ht="18" customHeight="1">
      <c r="B106" s="404">
        <f t="shared" si="2"/>
        <v>9</v>
      </c>
      <c r="C106" s="410" t="s">
        <v>347</v>
      </c>
      <c r="D106" s="588">
        <v>0</v>
      </c>
      <c r="E106" s="408" t="s">
        <v>745</v>
      </c>
      <c r="F106" s="392" t="s">
        <v>770</v>
      </c>
      <c r="G106" s="325"/>
      <c r="H106" s="497"/>
      <c r="I106" s="497"/>
    </row>
    <row r="107" spans="2:9" ht="18" customHeight="1">
      <c r="B107" s="404">
        <f t="shared" si="2"/>
        <v>10</v>
      </c>
      <c r="C107" s="410" t="s">
        <v>348</v>
      </c>
      <c r="D107" s="588">
        <v>0</v>
      </c>
      <c r="E107" s="408" t="s">
        <v>745</v>
      </c>
      <c r="F107" s="392" t="s">
        <v>770</v>
      </c>
      <c r="G107" s="325"/>
      <c r="H107" s="525"/>
      <c r="I107" s="497"/>
    </row>
    <row r="108" spans="2:9" ht="18" customHeight="1">
      <c r="B108" s="404">
        <f t="shared" si="2"/>
        <v>11</v>
      </c>
      <c r="C108" s="410" t="s">
        <v>272</v>
      </c>
      <c r="D108" s="588">
        <v>0</v>
      </c>
      <c r="E108" s="411" t="s">
        <v>346</v>
      </c>
      <c r="F108" s="392" t="s">
        <v>786</v>
      </c>
      <c r="G108" s="523"/>
      <c r="H108" s="524"/>
      <c r="I108" s="497"/>
    </row>
    <row r="109" spans="2:9" ht="18" customHeight="1">
      <c r="B109" s="404">
        <f t="shared" si="2"/>
        <v>12</v>
      </c>
      <c r="C109" s="410" t="s">
        <v>349</v>
      </c>
      <c r="D109" s="588">
        <v>0</v>
      </c>
      <c r="E109" s="411" t="s">
        <v>746</v>
      </c>
      <c r="F109" s="392" t="s">
        <v>770</v>
      </c>
      <c r="G109" s="325"/>
      <c r="H109" s="497"/>
      <c r="I109" s="497"/>
    </row>
    <row r="110" spans="2:9" ht="45">
      <c r="B110" s="404">
        <f t="shared" si="2"/>
        <v>13</v>
      </c>
      <c r="C110" s="407" t="s">
        <v>930</v>
      </c>
      <c r="D110" s="588">
        <f>'11 - Facilities'!L38</f>
        <v>55909587.02253676</v>
      </c>
      <c r="E110" s="729" t="s">
        <v>946</v>
      </c>
      <c r="F110" s="392" t="s">
        <v>375</v>
      </c>
      <c r="G110" s="325"/>
      <c r="H110" s="497"/>
      <c r="I110" s="497"/>
    </row>
    <row r="111" spans="2:9" ht="45">
      <c r="B111" s="404">
        <f t="shared" si="2"/>
        <v>14</v>
      </c>
      <c r="C111" s="412" t="s">
        <v>931</v>
      </c>
      <c r="D111" s="588">
        <f>+'11 - Facilities'!M38</f>
        <v>20262724.198664263</v>
      </c>
      <c r="E111" s="729" t="s">
        <v>947</v>
      </c>
      <c r="F111" s="392" t="s">
        <v>521</v>
      </c>
      <c r="G111" s="325"/>
      <c r="H111" s="497"/>
      <c r="I111" s="497"/>
    </row>
    <row r="112" spans="2:9" ht="18" customHeight="1">
      <c r="B112" s="526">
        <f aca="true" t="shared" si="3" ref="B112:B125">B111+1</f>
        <v>15</v>
      </c>
      <c r="C112" s="527" t="s">
        <v>225</v>
      </c>
      <c r="D112" s="588">
        <v>0</v>
      </c>
      <c r="E112" s="888" t="s">
        <v>748</v>
      </c>
      <c r="F112" s="889"/>
      <c r="G112" s="523"/>
      <c r="H112" s="524"/>
      <c r="I112" s="497"/>
    </row>
    <row r="113" spans="2:9" ht="46.5" customHeight="1">
      <c r="B113" s="526">
        <f t="shared" si="3"/>
        <v>16</v>
      </c>
      <c r="C113" s="528" t="s">
        <v>469</v>
      </c>
      <c r="D113" s="588">
        <v>0</v>
      </c>
      <c r="E113" s="888" t="s">
        <v>651</v>
      </c>
      <c r="F113" s="894"/>
      <c r="G113" s="523"/>
      <c r="H113" s="524"/>
      <c r="I113" s="493"/>
    </row>
    <row r="114" spans="2:9" ht="18" customHeight="1">
      <c r="B114" s="526">
        <f t="shared" si="3"/>
        <v>17</v>
      </c>
      <c r="C114" s="529" t="s">
        <v>747</v>
      </c>
      <c r="D114" s="590"/>
      <c r="E114" s="888" t="s">
        <v>747</v>
      </c>
      <c r="F114" s="889"/>
      <c r="G114" s="325"/>
      <c r="H114" s="497"/>
      <c r="I114" s="497"/>
    </row>
    <row r="115" spans="2:9" ht="15">
      <c r="B115" s="530">
        <f>B114+1</f>
        <v>18</v>
      </c>
      <c r="C115" s="410" t="s">
        <v>621</v>
      </c>
      <c r="D115" s="588">
        <f>3316.85+2563.27+3894.74</f>
        <v>9774.86</v>
      </c>
      <c r="E115" s="888" t="s">
        <v>652</v>
      </c>
      <c r="F115" s="889"/>
      <c r="G115" s="325"/>
      <c r="H115" s="497"/>
      <c r="I115" s="497"/>
    </row>
    <row r="116" spans="2:9" ht="52.5" customHeight="1">
      <c r="B116" s="526">
        <f t="shared" si="3"/>
        <v>19</v>
      </c>
      <c r="C116" s="405" t="s">
        <v>569</v>
      </c>
      <c r="D116" s="591">
        <v>0</v>
      </c>
      <c r="E116" s="890" t="s">
        <v>696</v>
      </c>
      <c r="F116" s="891"/>
      <c r="G116" s="325"/>
      <c r="H116" s="497"/>
      <c r="I116" s="497"/>
    </row>
    <row r="117" spans="2:9" ht="87" customHeight="1">
      <c r="B117" s="404">
        <f t="shared" si="3"/>
        <v>20</v>
      </c>
      <c r="C117" s="531" t="s">
        <v>697</v>
      </c>
      <c r="D117" s="589">
        <v>0</v>
      </c>
      <c r="E117" s="888" t="s">
        <v>698</v>
      </c>
      <c r="F117" s="889"/>
      <c r="G117" s="523"/>
      <c r="H117" s="524"/>
      <c r="I117" s="497"/>
    </row>
    <row r="118" spans="2:9" ht="57" customHeight="1">
      <c r="B118" s="583">
        <f t="shared" si="3"/>
        <v>21</v>
      </c>
      <c r="C118" s="488" t="s">
        <v>674</v>
      </c>
      <c r="D118" s="589">
        <f>+'11 - Facilities'!O38</f>
        <v>1784043.55574589</v>
      </c>
      <c r="E118" s="729" t="s">
        <v>948</v>
      </c>
      <c r="F118" s="485" t="s">
        <v>383</v>
      </c>
      <c r="G118" s="325"/>
      <c r="H118" s="497"/>
      <c r="I118" s="497"/>
    </row>
    <row r="119" spans="2:9" ht="45">
      <c r="B119" s="583">
        <f t="shared" si="3"/>
        <v>22</v>
      </c>
      <c r="C119" s="841" t="s">
        <v>932</v>
      </c>
      <c r="D119" s="589">
        <f>'11 - Facilities'!L45</f>
        <v>17011748.06851865</v>
      </c>
      <c r="E119" s="729" t="s">
        <v>949</v>
      </c>
      <c r="F119" s="485" t="s">
        <v>678</v>
      </c>
      <c r="G119" s="325"/>
      <c r="H119" s="497"/>
      <c r="I119" s="497"/>
    </row>
    <row r="120" spans="1:9" ht="18" customHeight="1">
      <c r="A120" s="45"/>
      <c r="B120" s="730">
        <f t="shared" si="3"/>
        <v>23</v>
      </c>
      <c r="C120" s="728" t="s">
        <v>846</v>
      </c>
      <c r="D120" s="589">
        <v>13041834</v>
      </c>
      <c r="E120" s="507" t="s">
        <v>853</v>
      </c>
      <c r="F120" s="485" t="s">
        <v>869</v>
      </c>
      <c r="G120" s="325"/>
      <c r="H120" s="497"/>
      <c r="I120" s="497"/>
    </row>
    <row r="121" spans="1:9" ht="18" customHeight="1">
      <c r="A121" s="45"/>
      <c r="B121" s="731">
        <f t="shared" si="3"/>
        <v>24</v>
      </c>
      <c r="C121" s="728" t="s">
        <v>845</v>
      </c>
      <c r="D121" s="589">
        <v>13944763</v>
      </c>
      <c r="E121" s="507" t="s">
        <v>854</v>
      </c>
      <c r="F121" s="485" t="s">
        <v>870</v>
      </c>
      <c r="G121" s="325"/>
      <c r="H121" s="497"/>
      <c r="I121" s="497"/>
    </row>
    <row r="122" spans="1:9" ht="18" customHeight="1">
      <c r="A122" s="45"/>
      <c r="B122" s="731">
        <f t="shared" si="3"/>
        <v>25</v>
      </c>
      <c r="C122" s="422" t="s">
        <v>848</v>
      </c>
      <c r="D122" s="589">
        <v>12151208</v>
      </c>
      <c r="E122" s="507" t="s">
        <v>855</v>
      </c>
      <c r="F122" s="485" t="s">
        <v>871</v>
      </c>
      <c r="G122" s="325"/>
      <c r="H122" s="497"/>
      <c r="I122" s="497"/>
    </row>
    <row r="123" spans="1:9" ht="18" customHeight="1">
      <c r="A123" s="45"/>
      <c r="B123" s="731">
        <f t="shared" si="3"/>
        <v>26</v>
      </c>
      <c r="C123" s="422" t="s">
        <v>847</v>
      </c>
      <c r="D123" s="589">
        <v>19978298</v>
      </c>
      <c r="E123" s="507" t="s">
        <v>856</v>
      </c>
      <c r="F123" s="485" t="s">
        <v>872</v>
      </c>
      <c r="G123" s="325"/>
      <c r="H123" s="497"/>
      <c r="I123" s="497"/>
    </row>
    <row r="124" spans="1:9" ht="18" customHeight="1">
      <c r="A124" s="45"/>
      <c r="B124" s="731">
        <f t="shared" si="3"/>
        <v>27</v>
      </c>
      <c r="C124" s="422" t="s">
        <v>850</v>
      </c>
      <c r="D124" s="589">
        <v>0</v>
      </c>
      <c r="E124" s="507" t="s">
        <v>857</v>
      </c>
      <c r="F124" s="485" t="s">
        <v>873</v>
      </c>
      <c r="G124" s="325"/>
      <c r="H124" s="497"/>
      <c r="I124" s="497"/>
    </row>
    <row r="125" spans="1:9" ht="18" customHeight="1">
      <c r="A125" s="45"/>
      <c r="B125" s="731">
        <f t="shared" si="3"/>
        <v>28</v>
      </c>
      <c r="C125" s="422" t="s">
        <v>849</v>
      </c>
      <c r="D125" s="589">
        <v>0</v>
      </c>
      <c r="E125" s="507" t="s">
        <v>858</v>
      </c>
      <c r="F125" s="485" t="s">
        <v>874</v>
      </c>
      <c r="G125" s="325"/>
      <c r="H125" s="497"/>
      <c r="I125" s="497"/>
    </row>
    <row r="126" spans="2:9" ht="18" customHeight="1">
      <c r="B126" s="34"/>
      <c r="C126" s="25"/>
      <c r="D126" s="532"/>
      <c r="E126" s="23"/>
      <c r="F126" s="23"/>
      <c r="G126" s="325"/>
      <c r="H126" s="497"/>
      <c r="I126" s="497"/>
    </row>
    <row r="127" spans="2:9" ht="18" customHeight="1">
      <c r="B127" s="8"/>
      <c r="C127" s="8"/>
      <c r="D127" s="8"/>
      <c r="E127" s="17"/>
      <c r="F127" s="17"/>
      <c r="G127" s="497"/>
      <c r="H127" s="497"/>
      <c r="I127" s="497"/>
    </row>
    <row r="128" spans="2:9" ht="18" customHeight="1">
      <c r="B128" s="486" t="s">
        <v>219</v>
      </c>
      <c r="C128" s="8"/>
      <c r="D128" s="8"/>
      <c r="E128" s="17"/>
      <c r="F128" s="17"/>
      <c r="G128" s="497"/>
      <c r="H128" s="497"/>
      <c r="I128" s="497"/>
    </row>
    <row r="129" spans="2:9" ht="18" customHeight="1" thickBot="1">
      <c r="B129" s="533"/>
      <c r="C129" s="8"/>
      <c r="D129" s="8"/>
      <c r="E129" s="17"/>
      <c r="F129" s="17"/>
      <c r="G129" s="497"/>
      <c r="H129" s="497"/>
      <c r="I129" s="497"/>
    </row>
    <row r="130" spans="2:9" s="112" customFormat="1" ht="18" customHeight="1" thickTop="1">
      <c r="B130" s="413" t="s">
        <v>270</v>
      </c>
      <c r="C130" s="401" t="s">
        <v>271</v>
      </c>
      <c r="D130" s="897" t="s">
        <v>474</v>
      </c>
      <c r="E130" s="897"/>
      <c r="F130" s="898"/>
      <c r="G130" s="67"/>
      <c r="H130" s="64"/>
      <c r="I130" s="64"/>
    </row>
    <row r="131" spans="2:9" ht="18" customHeight="1">
      <c r="B131" s="391">
        <v>29</v>
      </c>
      <c r="C131" s="422" t="s">
        <v>473</v>
      </c>
      <c r="D131" s="895" t="s">
        <v>653</v>
      </c>
      <c r="E131" s="895"/>
      <c r="F131" s="896"/>
      <c r="G131" s="67"/>
      <c r="H131" s="497"/>
      <c r="I131" s="497"/>
    </row>
    <row r="132" spans="2:9" ht="18" customHeight="1">
      <c r="B132" s="391">
        <v>30</v>
      </c>
      <c r="C132" s="422" t="s">
        <v>222</v>
      </c>
      <c r="D132" s="513" t="s">
        <v>726</v>
      </c>
      <c r="E132" s="513"/>
      <c r="F132" s="534"/>
      <c r="G132" s="67"/>
      <c r="H132" s="497"/>
      <c r="I132" s="497"/>
    </row>
    <row r="133" spans="2:9" ht="18" customHeight="1" thickBot="1">
      <c r="B133" s="535"/>
      <c r="C133" s="536"/>
      <c r="D133" s="885"/>
      <c r="E133" s="886"/>
      <c r="F133" s="887"/>
      <c r="G133" s="497"/>
      <c r="H133" s="497"/>
      <c r="I133" s="497"/>
    </row>
    <row r="134" spans="7:9" ht="19.5" customHeight="1" thickTop="1">
      <c r="G134" s="497"/>
      <c r="H134" s="497"/>
      <c r="I134" s="497"/>
    </row>
    <row r="135" spans="7:9" ht="12" customHeight="1">
      <c r="G135" s="497"/>
      <c r="H135" s="497"/>
      <c r="I135" s="497"/>
    </row>
    <row r="136" spans="7:9" ht="12" customHeight="1">
      <c r="G136" s="497"/>
      <c r="H136" s="497"/>
      <c r="I136" s="497"/>
    </row>
    <row r="137" spans="7:9" ht="12" customHeight="1">
      <c r="G137" s="497"/>
      <c r="H137" s="497"/>
      <c r="I137" s="497"/>
    </row>
    <row r="138" spans="7:9" ht="12" customHeight="1">
      <c r="G138" s="497"/>
      <c r="H138" s="497"/>
      <c r="I138" s="497"/>
    </row>
    <row r="139" spans="7:9" ht="12" customHeight="1">
      <c r="G139" s="497"/>
      <c r="H139" s="497"/>
      <c r="I139" s="497"/>
    </row>
    <row r="140" spans="7:9" ht="12" customHeight="1">
      <c r="G140" s="497"/>
      <c r="H140" s="497"/>
      <c r="I140" s="497"/>
    </row>
    <row r="141" spans="7:9" ht="12" customHeight="1">
      <c r="G141" s="497"/>
      <c r="H141" s="497"/>
      <c r="I141" s="497"/>
    </row>
    <row r="142" spans="4:9" ht="12" customHeight="1">
      <c r="D142" s="147" t="s">
        <v>566</v>
      </c>
      <c r="G142" s="497"/>
      <c r="H142" s="497"/>
      <c r="I142" s="497"/>
    </row>
    <row r="143" spans="4:9" ht="13.5" customHeight="1">
      <c r="D143" s="147" t="s">
        <v>111</v>
      </c>
      <c r="G143" s="497"/>
      <c r="H143" s="497"/>
      <c r="I143" s="497"/>
    </row>
    <row r="144" spans="7:9" ht="13.5" customHeight="1">
      <c r="G144" s="497"/>
      <c r="H144" s="497"/>
      <c r="I144" s="497"/>
    </row>
    <row r="145" spans="7:9" ht="12.75">
      <c r="G145" s="497"/>
      <c r="H145" s="497"/>
      <c r="I145" s="497"/>
    </row>
    <row r="146" spans="7:9" ht="12.75">
      <c r="G146" s="497"/>
      <c r="H146" s="497"/>
      <c r="I146" s="497"/>
    </row>
    <row r="147" spans="7:9" ht="12.75">
      <c r="G147" s="497"/>
      <c r="H147" s="497"/>
      <c r="I147" s="497"/>
    </row>
    <row r="148" spans="7:9" ht="12.75">
      <c r="G148" s="497"/>
      <c r="H148" s="497"/>
      <c r="I148" s="497"/>
    </row>
    <row r="149" spans="7:9" ht="12.75">
      <c r="G149" s="497"/>
      <c r="H149" s="497"/>
      <c r="I149" s="497"/>
    </row>
    <row r="150" spans="7:9" ht="12.75">
      <c r="G150" s="497"/>
      <c r="H150" s="497"/>
      <c r="I150" s="497"/>
    </row>
    <row r="151" spans="7:9" ht="12.75">
      <c r="G151" s="497"/>
      <c r="H151" s="497"/>
      <c r="I151" s="497"/>
    </row>
    <row r="152" spans="7:9" ht="12.75">
      <c r="G152" s="497"/>
      <c r="H152" s="497"/>
      <c r="I152" s="497"/>
    </row>
    <row r="153" spans="7:9" ht="12.75">
      <c r="G153" s="497"/>
      <c r="H153" s="497"/>
      <c r="I153" s="497"/>
    </row>
    <row r="154" spans="7:9" ht="12.75">
      <c r="G154" s="497"/>
      <c r="H154" s="497"/>
      <c r="I154" s="497"/>
    </row>
    <row r="155" spans="7:9" ht="12.75">
      <c r="G155" s="497"/>
      <c r="H155" s="497"/>
      <c r="I155" s="497"/>
    </row>
    <row r="156" spans="7:9" ht="12.75">
      <c r="G156" s="497"/>
      <c r="H156" s="497"/>
      <c r="I156" s="497"/>
    </row>
    <row r="157" spans="7:9" ht="12.75">
      <c r="G157" s="497"/>
      <c r="H157" s="497"/>
      <c r="I157" s="497"/>
    </row>
    <row r="158" spans="7:9" ht="12.75">
      <c r="G158" s="497"/>
      <c r="H158" s="497"/>
      <c r="I158" s="497"/>
    </row>
    <row r="159" spans="7:9" ht="12.75">
      <c r="G159" s="497"/>
      <c r="H159" s="497"/>
      <c r="I159" s="497"/>
    </row>
    <row r="160" spans="7:9" ht="12.75">
      <c r="G160" s="497"/>
      <c r="H160" s="497"/>
      <c r="I160" s="497"/>
    </row>
    <row r="161" spans="7:9" ht="12.75">
      <c r="G161" s="497"/>
      <c r="H161" s="497"/>
      <c r="I161" s="497"/>
    </row>
    <row r="162" spans="7:9" ht="12.75">
      <c r="G162" s="497"/>
      <c r="H162" s="497"/>
      <c r="I162" s="497"/>
    </row>
    <row r="163" spans="7:9" ht="12.75">
      <c r="G163" s="497"/>
      <c r="H163" s="497"/>
      <c r="I163" s="497"/>
    </row>
    <row r="164" spans="7:9" ht="12.75">
      <c r="G164" s="497"/>
      <c r="H164" s="497"/>
      <c r="I164" s="497"/>
    </row>
    <row r="165" spans="7:9" ht="12.75">
      <c r="G165" s="497"/>
      <c r="H165" s="497"/>
      <c r="I165" s="497"/>
    </row>
    <row r="166" spans="7:9" ht="12.75">
      <c r="G166" s="497"/>
      <c r="H166" s="497"/>
      <c r="I166" s="497"/>
    </row>
    <row r="167" spans="7:9" ht="12.75">
      <c r="G167" s="497"/>
      <c r="H167" s="497"/>
      <c r="I167" s="497"/>
    </row>
    <row r="168" spans="7:9" ht="12.75">
      <c r="G168" s="497"/>
      <c r="H168" s="497"/>
      <c r="I168" s="497"/>
    </row>
    <row r="169" spans="7:9" ht="12.75">
      <c r="G169" s="497"/>
      <c r="H169" s="497"/>
      <c r="I169" s="497"/>
    </row>
    <row r="170" spans="7:9" ht="12.75">
      <c r="G170" s="497"/>
      <c r="H170" s="497"/>
      <c r="I170" s="497"/>
    </row>
  </sheetData>
  <sheetProtection/>
  <mergeCells count="16">
    <mergeCell ref="D133:F133"/>
    <mergeCell ref="E115:F115"/>
    <mergeCell ref="E116:F116"/>
    <mergeCell ref="E114:F114"/>
    <mergeCell ref="C96:C97"/>
    <mergeCell ref="E112:F112"/>
    <mergeCell ref="E113:F113"/>
    <mergeCell ref="D131:F131"/>
    <mergeCell ref="E117:F117"/>
    <mergeCell ref="D130:F130"/>
    <mergeCell ref="E96:E97"/>
    <mergeCell ref="B1:F1"/>
    <mergeCell ref="B2:F2"/>
    <mergeCell ref="C6:C7"/>
    <mergeCell ref="B91:F91"/>
    <mergeCell ref="B92:F92"/>
  </mergeCells>
  <printOptions horizontalCentered="1"/>
  <pageMargins left="0.5" right="0.5" top="0.63" bottom="0.4" header="0.3" footer="0.3"/>
  <pageSetup fitToHeight="0" horizontalDpi="600" verticalDpi="600" orientation="portrait" scale="48" r:id="rId1"/>
  <headerFooter alignWithMargins="0">
    <oddHeader>&amp;C&amp;"Times New Roman,Bold"&amp;16ADDENDUM 27 TO ATTACHMENT H, Page &amp;P  of &amp;N
NorthWestern Corporation (South Dakota)</oddHeader>
  </headerFooter>
  <rowBreaks count="1" manualBreakCount="1">
    <brk id="87" min="1" max="5" man="1"/>
  </rowBreaks>
</worksheet>
</file>

<file path=xl/worksheets/sheet3.xml><?xml version="1.0" encoding="utf-8"?>
<worksheet xmlns="http://schemas.openxmlformats.org/spreadsheetml/2006/main" xmlns:r="http://schemas.openxmlformats.org/officeDocument/2006/relationships">
  <dimension ref="A1:N2923"/>
  <sheetViews>
    <sheetView zoomScale="70" zoomScaleNormal="70" zoomScaleSheetLayoutView="70" zoomScalePageLayoutView="66" workbookViewId="0" topLeftCell="A228">
      <selection activeCell="F254" sqref="F254"/>
    </sheetView>
  </sheetViews>
  <sheetFormatPr defaultColWidth="9.140625" defaultRowHeight="12.75"/>
  <cols>
    <col min="1" max="1" width="6.7109375" style="16" customWidth="1"/>
    <col min="2" max="2" width="3.421875" style="11" customWidth="1"/>
    <col min="3" max="3" width="46.421875" style="11" customWidth="1"/>
    <col min="4" max="4" width="47.140625" style="11" customWidth="1"/>
    <col min="5" max="5" width="16.28125" style="21" customWidth="1"/>
    <col min="6" max="6" width="57.28125" style="12" customWidth="1"/>
    <col min="7" max="7" width="1.7109375" style="12" customWidth="1"/>
    <col min="8" max="8" width="18.28125" style="12" bestFit="1" customWidth="1"/>
    <col min="9" max="9" width="4.140625" style="12" customWidth="1"/>
    <col min="10" max="10" width="12.28125" style="12" bestFit="1" customWidth="1"/>
    <col min="11" max="11" width="23.28125" style="84" bestFit="1" customWidth="1"/>
    <col min="12" max="12" width="10.140625" style="12" bestFit="1" customWidth="1"/>
    <col min="13" max="16384" width="9.140625" style="12" customWidth="1"/>
  </cols>
  <sheetData>
    <row r="1" spans="1:9" ht="21" customHeight="1">
      <c r="A1" s="899" t="s">
        <v>827</v>
      </c>
      <c r="B1" s="900"/>
      <c r="C1" s="900"/>
      <c r="D1" s="900"/>
      <c r="E1" s="900"/>
      <c r="F1" s="900"/>
      <c r="G1" s="900"/>
      <c r="H1" s="900"/>
      <c r="I1" s="473"/>
    </row>
    <row r="2" spans="1:9" ht="25.5" customHeight="1">
      <c r="A2" s="901" t="str">
        <f>Inputs!B2</f>
        <v>(For Rate Year Beginning April 1, 2016, Based on December 31, 2015 Data)</v>
      </c>
      <c r="B2" s="901"/>
      <c r="C2" s="901"/>
      <c r="D2" s="901"/>
      <c r="E2" s="901"/>
      <c r="F2" s="901"/>
      <c r="G2" s="901"/>
      <c r="H2" s="901"/>
      <c r="I2" s="474"/>
    </row>
    <row r="3" spans="1:10" ht="6.75" customHeight="1" thickBot="1">
      <c r="A3" s="474"/>
      <c r="B3" s="474"/>
      <c r="C3" s="474"/>
      <c r="D3" s="474"/>
      <c r="E3" s="474"/>
      <c r="F3" s="474"/>
      <c r="G3" s="474"/>
      <c r="H3" s="659"/>
      <c r="I3" s="659"/>
      <c r="J3" s="25"/>
    </row>
    <row r="4" spans="1:10" ht="6" customHeight="1">
      <c r="A4" s="51"/>
      <c r="B4" s="19"/>
      <c r="C4" s="361"/>
      <c r="D4" s="903"/>
      <c r="E4" s="903"/>
      <c r="F4" s="904"/>
      <c r="H4" s="25"/>
      <c r="I4" s="25"/>
      <c r="J4" s="25"/>
    </row>
    <row r="5" spans="1:11" s="41" customFormat="1" ht="23.25" customHeight="1" thickBot="1">
      <c r="A5" s="360"/>
      <c r="B5" s="52"/>
      <c r="C5" s="429"/>
      <c r="D5" s="430"/>
      <c r="E5" s="362" t="s">
        <v>163</v>
      </c>
      <c r="F5" s="363" t="s">
        <v>16</v>
      </c>
      <c r="G5" s="432"/>
      <c r="H5" s="53"/>
      <c r="I5" s="432"/>
      <c r="J5" s="432"/>
      <c r="K5" s="85"/>
    </row>
    <row r="6" spans="1:11" s="41" customFormat="1" ht="23.25" customHeight="1">
      <c r="A6" s="51" t="s">
        <v>462</v>
      </c>
      <c r="B6" s="52"/>
      <c r="C6" s="431"/>
      <c r="D6" s="431"/>
      <c r="E6" s="33"/>
      <c r="F6" s="53"/>
      <c r="G6" s="432"/>
      <c r="H6" s="53"/>
      <c r="I6" s="432"/>
      <c r="J6" s="432"/>
      <c r="K6" s="85"/>
    </row>
    <row r="7" spans="1:8" ht="15.75">
      <c r="A7" s="483" t="s">
        <v>514</v>
      </c>
      <c r="B7" s="431"/>
      <c r="C7" s="19"/>
      <c r="D7" s="19"/>
      <c r="E7" s="33"/>
      <c r="F7" s="25"/>
      <c r="G7" s="25"/>
      <c r="H7" s="26"/>
    </row>
    <row r="8" spans="1:8" ht="15.75">
      <c r="A8" s="23"/>
      <c r="B8" s="19"/>
      <c r="C8" s="19"/>
      <c r="D8" s="19"/>
      <c r="E8" s="33"/>
      <c r="F8" s="25"/>
      <c r="G8" s="25"/>
      <c r="H8" s="26"/>
    </row>
    <row r="9" spans="1:8" ht="15">
      <c r="A9" s="6"/>
      <c r="B9" s="2" t="s">
        <v>517</v>
      </c>
      <c r="E9" s="438"/>
      <c r="F9" s="141"/>
      <c r="G9" s="141"/>
      <c r="H9" s="141"/>
    </row>
    <row r="10" spans="1:8" ht="15">
      <c r="A10" s="18">
        <v>1</v>
      </c>
      <c r="B10" s="18"/>
      <c r="C10" s="25" t="s">
        <v>494</v>
      </c>
      <c r="D10" s="16"/>
      <c r="F10" s="433" t="s">
        <v>749</v>
      </c>
      <c r="G10" s="11"/>
      <c r="H10" s="84">
        <f>Inputs!D68</f>
        <v>1024816.6699999999</v>
      </c>
    </row>
    <row r="11" spans="1:8" ht="15">
      <c r="A11" s="21" t="s">
        <v>691</v>
      </c>
      <c r="C11" s="25" t="s">
        <v>699</v>
      </c>
      <c r="F11" s="123" t="s">
        <v>821</v>
      </c>
      <c r="H11" s="732">
        <f>'5-CostSupport'!G51</f>
        <v>0.37769013148227815</v>
      </c>
    </row>
    <row r="12" spans="1:9" ht="15">
      <c r="A12" s="18">
        <f>+A10+1</f>
        <v>2</v>
      </c>
      <c r="B12" s="18"/>
      <c r="C12" s="25" t="s">
        <v>495</v>
      </c>
      <c r="D12" s="25"/>
      <c r="E12" s="40"/>
      <c r="F12" s="25" t="s">
        <v>750</v>
      </c>
      <c r="G12" s="11"/>
      <c r="H12" s="141">
        <f>Inputs!D70</f>
        <v>12172228.669999998</v>
      </c>
      <c r="I12" s="21"/>
    </row>
    <row r="13" spans="1:9" ht="15">
      <c r="A13" s="18">
        <f>+A12+1</f>
        <v>3</v>
      </c>
      <c r="B13" s="18"/>
      <c r="C13" s="25" t="s">
        <v>515</v>
      </c>
      <c r="D13" s="25"/>
      <c r="F13" s="25" t="s">
        <v>751</v>
      </c>
      <c r="G13" s="11"/>
      <c r="H13" s="141">
        <f>Inputs!D69</f>
        <v>3633790.8899999997</v>
      </c>
      <c r="I13" s="21"/>
    </row>
    <row r="14" spans="1:8" ht="15">
      <c r="A14" s="18">
        <f>+A13+1</f>
        <v>4</v>
      </c>
      <c r="B14" s="18"/>
      <c r="C14" s="434" t="s">
        <v>273</v>
      </c>
      <c r="D14" s="435"/>
      <c r="E14" s="442"/>
      <c r="F14" s="435" t="str">
        <f>"(Line "&amp;A12&amp;" - Line "&amp;A13&amp;")"</f>
        <v>(Line 2 - Line 3)</v>
      </c>
      <c r="G14" s="13"/>
      <c r="H14" s="435">
        <f>H12-H13</f>
        <v>8538437.779999997</v>
      </c>
    </row>
    <row r="15" spans="1:9" ht="15">
      <c r="A15" s="18"/>
      <c r="B15" s="18"/>
      <c r="C15" s="294"/>
      <c r="E15" s="438"/>
      <c r="F15" s="11"/>
      <c r="G15" s="11"/>
      <c r="H15" s="141"/>
      <c r="I15" s="21"/>
    </row>
    <row r="16" spans="1:8" ht="15.75" thickBot="1">
      <c r="A16" s="18">
        <v>5</v>
      </c>
      <c r="B16" s="5" t="s">
        <v>537</v>
      </c>
      <c r="C16" s="5"/>
      <c r="D16" s="27"/>
      <c r="E16" s="436"/>
      <c r="F16" s="437" t="s">
        <v>700</v>
      </c>
      <c r="G16" s="27"/>
      <c r="H16" s="733">
        <f>(H10*H11)/H14</f>
        <v>0.045331845568303775</v>
      </c>
    </row>
    <row r="17" spans="1:8" ht="15.75" thickTop="1">
      <c r="A17" s="18"/>
      <c r="B17" s="18"/>
      <c r="C17" s="2"/>
      <c r="E17" s="438"/>
      <c r="F17" s="11"/>
      <c r="G17" s="11"/>
      <c r="H17" s="660"/>
    </row>
    <row r="18" spans="1:4" ht="15">
      <c r="A18" s="21"/>
      <c r="B18" s="2" t="s">
        <v>545</v>
      </c>
      <c r="D18" s="12"/>
    </row>
    <row r="19" spans="1:8" ht="15">
      <c r="A19" s="18">
        <f>+A16+1</f>
        <v>6</v>
      </c>
      <c r="B19" s="12"/>
      <c r="C19" s="25" t="s">
        <v>552</v>
      </c>
      <c r="E19" s="40"/>
      <c r="F19" s="25" t="s">
        <v>0</v>
      </c>
      <c r="H19" s="141">
        <f>Inputs!D39</f>
        <v>720279931.5</v>
      </c>
    </row>
    <row r="20" spans="1:8" ht="15" customHeight="1">
      <c r="A20" s="18">
        <f>A19+1</f>
        <v>7</v>
      </c>
      <c r="B20" s="12"/>
      <c r="C20" s="25" t="s">
        <v>493</v>
      </c>
      <c r="E20" s="40"/>
      <c r="F20" s="25" t="s">
        <v>752</v>
      </c>
      <c r="H20" s="141">
        <f>Inputs!D51</f>
        <v>269751411.5</v>
      </c>
    </row>
    <row r="21" spans="1:8" ht="15" customHeight="1">
      <c r="A21" s="18">
        <f>+A20+1</f>
        <v>8</v>
      </c>
      <c r="B21" s="12"/>
      <c r="C21" s="25" t="s">
        <v>418</v>
      </c>
      <c r="E21" s="40" t="s">
        <v>711</v>
      </c>
      <c r="F21" s="141" t="s">
        <v>1</v>
      </c>
      <c r="H21" s="141">
        <f>Inputs!D37</f>
        <v>-27218.5</v>
      </c>
    </row>
    <row r="22" spans="1:8" ht="15">
      <c r="A22" s="18">
        <f>A21+1</f>
        <v>9</v>
      </c>
      <c r="C22" s="14" t="s">
        <v>516</v>
      </c>
      <c r="D22" s="13"/>
      <c r="E22" s="37"/>
      <c r="F22" s="435" t="str">
        <f>"(Line "&amp;A20&amp;" + "&amp;A21&amp;")"</f>
        <v>(Line 7 + 8)</v>
      </c>
      <c r="G22" s="14"/>
      <c r="H22" s="435">
        <f>SUM(H20:H21)</f>
        <v>269724193</v>
      </c>
    </row>
    <row r="23" spans="1:8" ht="17.25" customHeight="1">
      <c r="A23" s="21"/>
      <c r="C23" s="19"/>
      <c r="F23" s="141"/>
      <c r="H23" s="661"/>
    </row>
    <row r="24" spans="1:8" ht="15">
      <c r="A24" s="18">
        <f>+A22+1</f>
        <v>10</v>
      </c>
      <c r="B24" s="12"/>
      <c r="C24" s="14" t="s">
        <v>541</v>
      </c>
      <c r="D24" s="14"/>
      <c r="E24" s="37"/>
      <c r="F24" s="435" t="str">
        <f>"(Line "&amp;A19&amp;" - Line "&amp;A22&amp;")"</f>
        <v>(Line 6 - Line 9)</v>
      </c>
      <c r="G24" s="14"/>
      <c r="H24" s="435">
        <f>H19-H22</f>
        <v>450555738.5</v>
      </c>
    </row>
    <row r="25" spans="1:11" ht="15">
      <c r="A25" s="21"/>
      <c r="B25" s="12"/>
      <c r="C25" s="12"/>
      <c r="D25" s="12"/>
      <c r="K25" s="141"/>
    </row>
    <row r="26" spans="1:8" ht="15">
      <c r="A26" s="18">
        <f>+A24+1</f>
        <v>11</v>
      </c>
      <c r="B26" s="12"/>
      <c r="C26" s="12" t="s">
        <v>684</v>
      </c>
      <c r="D26" s="12"/>
      <c r="F26" s="439" t="str">
        <f>"(Line "&amp;A52&amp;" - Line "&amp;A50&amp;")"</f>
        <v>(Line 27 - Line 26)</v>
      </c>
      <c r="H26" s="661">
        <f>H52-H50</f>
        <v>56636878.61495278</v>
      </c>
    </row>
    <row r="27" spans="1:8" ht="15.75" thickBot="1">
      <c r="A27" s="18">
        <f>+A26+1</f>
        <v>12</v>
      </c>
      <c r="B27" s="80" t="s">
        <v>486</v>
      </c>
      <c r="C27" s="80"/>
      <c r="D27" s="293"/>
      <c r="E27" s="662"/>
      <c r="F27" s="437" t="str">
        <f>"(Line "&amp;A26&amp;" / Line "&amp;A19&amp;")"</f>
        <v>(Line 11 / Line 6)</v>
      </c>
      <c r="G27" s="293"/>
      <c r="H27" s="733">
        <f>H26/H19</f>
        <v>0.07863175987286657</v>
      </c>
    </row>
    <row r="28" ht="15" thickTop="1">
      <c r="A28" s="21"/>
    </row>
    <row r="29" spans="1:8" ht="15">
      <c r="A29" s="18">
        <f>+A27+1</f>
        <v>13</v>
      </c>
      <c r="B29" s="18"/>
      <c r="C29" s="294" t="s">
        <v>685</v>
      </c>
      <c r="E29" s="438"/>
      <c r="F29" s="439" t="str">
        <f>"(Line "&amp;A66&amp;" - Line "&amp;A50&amp;")"</f>
        <v>(Line 35 - Line 26)</v>
      </c>
      <c r="G29" s="11"/>
      <c r="H29" s="661">
        <f>H66-H50</f>
        <v>36175931.943569094</v>
      </c>
    </row>
    <row r="30" spans="1:8" ht="15.75" thickBot="1">
      <c r="A30" s="18">
        <f>+A29+1</f>
        <v>14</v>
      </c>
      <c r="B30" s="80" t="s">
        <v>542</v>
      </c>
      <c r="C30" s="80"/>
      <c r="D30" s="293"/>
      <c r="E30" s="662"/>
      <c r="F30" s="437" t="str">
        <f>"(Line "&amp;A29&amp;" / Line "&amp;A24&amp;")"</f>
        <v>(Line 13 / Line 10)</v>
      </c>
      <c r="G30" s="293"/>
      <c r="H30" s="733">
        <f>H29/H24</f>
        <v>0.08029180155158337</v>
      </c>
    </row>
    <row r="31" spans="1:8" ht="15.75" thickTop="1">
      <c r="A31" s="18"/>
      <c r="B31" s="432"/>
      <c r="C31" s="432"/>
      <c r="D31" s="25"/>
      <c r="E31" s="40"/>
      <c r="F31" s="135"/>
      <c r="G31" s="25"/>
      <c r="H31" s="663"/>
    </row>
    <row r="32" spans="1:8" ht="15">
      <c r="A32" s="18"/>
      <c r="B32" s="432" t="s">
        <v>256</v>
      </c>
      <c r="C32" s="432"/>
      <c r="D32" s="25"/>
      <c r="E32" s="40"/>
      <c r="F32" s="135"/>
      <c r="G32" s="25"/>
      <c r="H32" s="663"/>
    </row>
    <row r="33" spans="1:8" ht="15">
      <c r="A33" s="18">
        <v>15</v>
      </c>
      <c r="B33" s="432"/>
      <c r="C33" s="25" t="s">
        <v>257</v>
      </c>
      <c r="D33" s="25"/>
      <c r="E33" s="40"/>
      <c r="F33" s="135" t="s">
        <v>753</v>
      </c>
      <c r="G33" s="25"/>
      <c r="H33" s="336">
        <f>Inputs!D73</f>
        <v>36650445.5</v>
      </c>
    </row>
    <row r="34" spans="1:8" ht="15">
      <c r="A34" s="18">
        <v>16</v>
      </c>
      <c r="B34" s="432"/>
      <c r="C34" s="111" t="s">
        <v>258</v>
      </c>
      <c r="D34" s="111"/>
      <c r="E34" s="57"/>
      <c r="F34" s="439" t="s">
        <v>754</v>
      </c>
      <c r="G34" s="111"/>
      <c r="H34" s="337">
        <f>Inputs!D71+Inputs!D72</f>
        <v>41750486.5</v>
      </c>
    </row>
    <row r="35" spans="1:8" ht="15">
      <c r="A35" s="18">
        <v>17</v>
      </c>
      <c r="B35" s="432"/>
      <c r="C35" s="111" t="s">
        <v>701</v>
      </c>
      <c r="D35" s="111"/>
      <c r="E35" s="57"/>
      <c r="F35" s="439" t="s">
        <v>755</v>
      </c>
      <c r="G35" s="111"/>
      <c r="H35" s="337">
        <f>Inputs!D119</f>
        <v>17011748.06851865</v>
      </c>
    </row>
    <row r="36" spans="1:8" ht="15">
      <c r="A36" s="18">
        <v>18</v>
      </c>
      <c r="B36" s="432"/>
      <c r="C36" s="423" t="s">
        <v>261</v>
      </c>
      <c r="D36" s="423"/>
      <c r="E36" s="664"/>
      <c r="F36" s="440" t="str">
        <f>"(Line "&amp;A33&amp;" + Line "&amp;A34&amp;")"</f>
        <v>(Line 15 + Line 16)</v>
      </c>
      <c r="G36" s="423"/>
      <c r="H36" s="665">
        <f>SUM(H33:H34)</f>
        <v>78400932</v>
      </c>
    </row>
    <row r="37" spans="1:8" ht="15.75" thickBot="1">
      <c r="A37" s="18">
        <v>19</v>
      </c>
      <c r="B37" s="432"/>
      <c r="C37" s="666" t="s">
        <v>467</v>
      </c>
      <c r="D37" s="667"/>
      <c r="E37" s="668"/>
      <c r="F37" s="441" t="s">
        <v>680</v>
      </c>
      <c r="G37" s="667"/>
      <c r="H37" s="734">
        <f>H35/H36</f>
        <v>0.21698400305392607</v>
      </c>
    </row>
    <row r="38" spans="1:8" ht="15.75" thickTop="1">
      <c r="A38" s="10"/>
      <c r="B38" s="18"/>
      <c r="C38" s="2"/>
      <c r="E38" s="438"/>
      <c r="F38" s="11"/>
      <c r="G38" s="11"/>
      <c r="H38" s="660"/>
    </row>
    <row r="39" spans="1:8" ht="15.75">
      <c r="A39" s="483" t="s">
        <v>540</v>
      </c>
      <c r="B39" s="431"/>
      <c r="C39" s="19"/>
      <c r="D39" s="19"/>
      <c r="E39" s="33"/>
      <c r="F39" s="25"/>
      <c r="G39" s="25"/>
      <c r="H39" s="26"/>
    </row>
    <row r="40" spans="1:8" ht="15.75">
      <c r="A40" s="40"/>
      <c r="B40" s="431"/>
      <c r="C40" s="19"/>
      <c r="D40" s="19"/>
      <c r="E40" s="33"/>
      <c r="F40" s="25"/>
      <c r="G40" s="25"/>
      <c r="H40" s="26"/>
    </row>
    <row r="41" spans="1:8" ht="15">
      <c r="A41" s="21"/>
      <c r="B41" s="2" t="s">
        <v>519</v>
      </c>
      <c r="E41" s="438"/>
      <c r="F41" s="141"/>
      <c r="G41" s="6"/>
      <c r="H41" s="141"/>
    </row>
    <row r="42" spans="1:8" ht="15">
      <c r="A42" s="18">
        <f>+A37+1</f>
        <v>20</v>
      </c>
      <c r="B42" s="18"/>
      <c r="C42" s="2" t="s">
        <v>681</v>
      </c>
      <c r="E42" s="40"/>
      <c r="F42" s="141" t="s">
        <v>756</v>
      </c>
      <c r="G42" s="11"/>
      <c r="H42" s="92">
        <f>+Inputs!D110</f>
        <v>55909587.02253676</v>
      </c>
    </row>
    <row r="43" spans="1:8" ht="15">
      <c r="A43" s="18"/>
      <c r="B43" s="18"/>
      <c r="C43" s="294"/>
      <c r="E43" s="40"/>
      <c r="F43" s="141"/>
      <c r="G43" s="11"/>
      <c r="H43" s="141"/>
    </row>
    <row r="44" spans="1:10" ht="15">
      <c r="A44" s="18">
        <f>A42+1</f>
        <v>21</v>
      </c>
      <c r="B44" s="18"/>
      <c r="C44" s="294" t="s">
        <v>370</v>
      </c>
      <c r="F44" s="141" t="s">
        <v>757</v>
      </c>
      <c r="G44" s="11"/>
      <c r="H44" s="141">
        <f>Inputs!D48</f>
        <v>15958407.92</v>
      </c>
      <c r="J44" s="661"/>
    </row>
    <row r="45" spans="1:8" ht="15">
      <c r="A45" s="18">
        <f>A44+1</f>
        <v>22</v>
      </c>
      <c r="B45" s="18"/>
      <c r="C45" s="294" t="s">
        <v>371</v>
      </c>
      <c r="F45" s="22" t="s">
        <v>4</v>
      </c>
      <c r="G45" s="11"/>
      <c r="H45" s="141">
        <f>Inputs!D38</f>
        <v>85315.5</v>
      </c>
    </row>
    <row r="46" spans="1:8" ht="16.5" customHeight="1">
      <c r="A46" s="18">
        <f>A45+1</f>
        <v>23</v>
      </c>
      <c r="B46" s="18"/>
      <c r="C46" s="434" t="s">
        <v>447</v>
      </c>
      <c r="D46" s="13"/>
      <c r="E46" s="37"/>
      <c r="F46" s="135" t="str">
        <f>"(Line "&amp;A44&amp;" + Line "&amp;A45&amp;")"</f>
        <v>(Line 21 + Line 22)</v>
      </c>
      <c r="G46" s="13"/>
      <c r="H46" s="435">
        <f>SUM(H44:H45)</f>
        <v>16043723.42</v>
      </c>
    </row>
    <row r="47" spans="1:8" ht="15">
      <c r="A47" s="18">
        <f>A46+1</f>
        <v>24</v>
      </c>
      <c r="B47" s="18"/>
      <c r="C47" s="32" t="s">
        <v>274</v>
      </c>
      <c r="D47" s="294"/>
      <c r="E47" s="438"/>
      <c r="F47" s="439" t="str">
        <f>"(Line "&amp;A$16&amp;")"</f>
        <v>(Line 5)</v>
      </c>
      <c r="G47" s="98"/>
      <c r="H47" s="452">
        <f>H16</f>
        <v>0.045331845568303775</v>
      </c>
    </row>
    <row r="48" spans="1:8" ht="15">
      <c r="A48" s="18">
        <f>+A47+1</f>
        <v>25</v>
      </c>
      <c r="B48" s="12"/>
      <c r="C48" s="7" t="s">
        <v>448</v>
      </c>
      <c r="D48" s="14"/>
      <c r="E48" s="442"/>
      <c r="F48" s="135" t="str">
        <f>"(Line "&amp;A46&amp;" * Line "&amp;A47&amp;")"</f>
        <v>(Line 23 * Line 24)</v>
      </c>
      <c r="G48" s="14"/>
      <c r="H48" s="55">
        <f>H46*H47</f>
        <v>727291.5924160185</v>
      </c>
    </row>
    <row r="49" spans="1:8" ht="15">
      <c r="A49" s="21"/>
      <c r="B49" s="12"/>
      <c r="C49" s="2"/>
      <c r="D49" s="12"/>
      <c r="E49" s="57"/>
      <c r="F49" s="111"/>
      <c r="H49" s="135"/>
    </row>
    <row r="50" spans="1:8" ht="15">
      <c r="A50" s="18">
        <f>A48+1</f>
        <v>26</v>
      </c>
      <c r="B50" s="18"/>
      <c r="C50" s="4" t="s">
        <v>350</v>
      </c>
      <c r="D50" s="13" t="s">
        <v>496</v>
      </c>
      <c r="E50" s="40" t="str">
        <f>"(Note "&amp;B$254&amp;")"</f>
        <v>(Note C)</v>
      </c>
      <c r="F50" s="357" t="s">
        <v>758</v>
      </c>
      <c r="G50" s="13"/>
      <c r="H50" s="55">
        <f>+Inputs!D106+Inputs!D107+Inputs!D109</f>
        <v>0</v>
      </c>
    </row>
    <row r="51" spans="1:8" ht="15">
      <c r="A51" s="21"/>
      <c r="B51" s="12"/>
      <c r="C51" s="2"/>
      <c r="D51" s="12"/>
      <c r="H51" s="135"/>
    </row>
    <row r="52" spans="1:12" s="41" customFormat="1" ht="15.75" thickBot="1">
      <c r="A52" s="18">
        <f>+A50+1</f>
        <v>27</v>
      </c>
      <c r="B52" s="80" t="s">
        <v>476</v>
      </c>
      <c r="C52" s="80"/>
      <c r="D52" s="80"/>
      <c r="E52" s="108"/>
      <c r="F52" s="91" t="str">
        <f>"(Line "&amp;A42&amp;" + Line "&amp;A48&amp;" + Line "&amp;A50&amp;")"</f>
        <v>(Line 20 + Line 25 + Line 26)</v>
      </c>
      <c r="G52" s="80"/>
      <c r="H52" s="735">
        <f>H42+H48+H50</f>
        <v>56636878.61495278</v>
      </c>
      <c r="K52" s="84"/>
      <c r="L52" s="12"/>
    </row>
    <row r="53" spans="1:4" ht="15" thickTop="1">
      <c r="A53" s="21"/>
      <c r="B53" s="12"/>
      <c r="C53" s="12"/>
      <c r="D53" s="12"/>
    </row>
    <row r="54" spans="1:8" ht="15">
      <c r="A54" s="18"/>
      <c r="B54" s="2" t="s">
        <v>511</v>
      </c>
      <c r="C54" s="2"/>
      <c r="D54" s="141"/>
      <c r="E54" s="438"/>
      <c r="F54" s="141"/>
      <c r="G54" s="669"/>
      <c r="H54" s="141"/>
    </row>
    <row r="55" spans="1:8" ht="15">
      <c r="A55" s="21"/>
      <c r="F55" s="141"/>
      <c r="G55" s="141"/>
      <c r="H55" s="141"/>
    </row>
    <row r="56" spans="1:10" ht="15">
      <c r="A56" s="18">
        <f>+A52+1</f>
        <v>28</v>
      </c>
      <c r="B56" s="18"/>
      <c r="C56" s="294" t="s">
        <v>682</v>
      </c>
      <c r="E56" s="40" t="str">
        <f>"(Note "&amp;B$253&amp;")"</f>
        <v>(Note B)</v>
      </c>
      <c r="F56" s="141" t="s">
        <v>759</v>
      </c>
      <c r="G56" s="11"/>
      <c r="H56" s="92">
        <f>Inputs!D111</f>
        <v>20262724.198664263</v>
      </c>
      <c r="J56" s="661"/>
    </row>
    <row r="57" spans="1:8" ht="15">
      <c r="A57" s="18"/>
      <c r="B57" s="18"/>
      <c r="C57" s="139"/>
      <c r="D57" s="19"/>
      <c r="E57" s="40"/>
      <c r="F57" s="135"/>
      <c r="G57" s="19"/>
      <c r="H57" s="135"/>
    </row>
    <row r="58" spans="1:8" ht="15">
      <c r="A58" s="18">
        <f>A56+1</f>
        <v>29</v>
      </c>
      <c r="B58" s="18"/>
      <c r="C58" s="139" t="s">
        <v>417</v>
      </c>
      <c r="D58" s="19"/>
      <c r="E58" s="40"/>
      <c r="F58" s="135" t="s">
        <v>760</v>
      </c>
      <c r="G58" s="19"/>
      <c r="H58" s="135">
        <f>Inputs!D50</f>
        <v>4399916.55</v>
      </c>
    </row>
    <row r="59" spans="1:10" ht="15">
      <c r="A59" s="18">
        <f>A58+1</f>
        <v>30</v>
      </c>
      <c r="B59" s="18"/>
      <c r="C59" s="373" t="str">
        <f>+C21</f>
        <v>Accumulated Intangible Amortization (Other Utility Plant)</v>
      </c>
      <c r="D59" s="39"/>
      <c r="E59" s="57"/>
      <c r="F59" s="439" t="str">
        <f>"(Line "&amp;A$21&amp;")"</f>
        <v>(Line 8)</v>
      </c>
      <c r="G59" s="39"/>
      <c r="H59" s="439">
        <f>H21</f>
        <v>-27218.5</v>
      </c>
      <c r="J59" s="661"/>
    </row>
    <row r="60" spans="1:8" ht="15">
      <c r="A60" s="18">
        <f>A59+1</f>
        <v>31</v>
      </c>
      <c r="B60" s="18"/>
      <c r="C60" s="14" t="s">
        <v>516</v>
      </c>
      <c r="D60" s="19"/>
      <c r="E60" s="136"/>
      <c r="F60" s="135" t="str">
        <f>"(Line "&amp;A58&amp;" + "&amp;A59&amp;")"</f>
        <v>(Line 29 + 30)</v>
      </c>
      <c r="G60" s="135"/>
      <c r="H60" s="135">
        <f>SUM(H58:H59)</f>
        <v>4372698.05</v>
      </c>
    </row>
    <row r="61" spans="1:8" ht="15">
      <c r="A61" s="18">
        <f>+A60+1</f>
        <v>32</v>
      </c>
      <c r="B61" s="18"/>
      <c r="C61" s="139" t="str">
        <f>+C47</f>
        <v>Wage &amp; Salary Allocator</v>
      </c>
      <c r="D61" s="19"/>
      <c r="E61" s="136"/>
      <c r="F61" s="439" t="str">
        <f>"(Line "&amp;A$16&amp;")"</f>
        <v>(Line 5)</v>
      </c>
      <c r="G61" s="135"/>
      <c r="H61" s="670">
        <f>H16</f>
        <v>0.045331845568303775</v>
      </c>
    </row>
    <row r="62" spans="1:8" ht="15">
      <c r="A62" s="18">
        <f>+A61+1</f>
        <v>33</v>
      </c>
      <c r="B62" s="12"/>
      <c r="C62" s="434" t="s">
        <v>446</v>
      </c>
      <c r="D62" s="14"/>
      <c r="E62" s="37"/>
      <c r="F62" s="135" t="str">
        <f>"(Line "&amp;A60&amp;" * Line "&amp;A61&amp;")"</f>
        <v>(Line 31 * Line 32)</v>
      </c>
      <c r="G62" s="14"/>
      <c r="H62" s="435">
        <f>H60*H61</f>
        <v>198222.47271942304</v>
      </c>
    </row>
    <row r="63" spans="1:8" ht="15">
      <c r="A63" s="21"/>
      <c r="B63" s="12"/>
      <c r="C63" s="12"/>
      <c r="D63" s="12"/>
      <c r="F63" s="21"/>
      <c r="G63" s="21"/>
      <c r="H63" s="438"/>
    </row>
    <row r="64" spans="1:8" ht="15.75" thickBot="1">
      <c r="A64" s="18">
        <f>A62+1</f>
        <v>34</v>
      </c>
      <c r="B64" s="80" t="s">
        <v>516</v>
      </c>
      <c r="C64" s="80"/>
      <c r="D64" s="80"/>
      <c r="E64" s="108"/>
      <c r="F64" s="671" t="str">
        <f>"(Sum Lines "&amp;A56&amp;" + "&amp;A62&amp;")"</f>
        <v>(Sum Lines 28 + 33)</v>
      </c>
      <c r="G64" s="671"/>
      <c r="H64" s="735">
        <f>H56+H62</f>
        <v>20460946.671383686</v>
      </c>
    </row>
    <row r="65" spans="1:7" ht="15" thickTop="1">
      <c r="A65" s="21"/>
      <c r="B65" s="12"/>
      <c r="C65" s="12"/>
      <c r="D65" s="12"/>
      <c r="G65" s="11"/>
    </row>
    <row r="66" spans="1:8" ht="15.75" thickBot="1">
      <c r="A66" s="18">
        <f>+A64+1</f>
        <v>35</v>
      </c>
      <c r="B66" s="80" t="s">
        <v>207</v>
      </c>
      <c r="C66" s="80"/>
      <c r="D66" s="80"/>
      <c r="E66" s="108"/>
      <c r="F66" s="91" t="str">
        <f>"(Line "&amp;A52&amp;" - Line "&amp;A64&amp;")"</f>
        <v>(Line 27 - Line 34)</v>
      </c>
      <c r="G66" s="80"/>
      <c r="H66" s="735">
        <f>H52-H64</f>
        <v>36175931.943569094</v>
      </c>
    </row>
    <row r="67" spans="1:8" ht="15.75" thickTop="1">
      <c r="A67" s="18"/>
      <c r="B67" s="432"/>
      <c r="C67" s="432"/>
      <c r="D67" s="432"/>
      <c r="E67" s="477"/>
      <c r="F67" s="28"/>
      <c r="G67" s="432"/>
      <c r="H67" s="42"/>
    </row>
    <row r="68" spans="1:7" ht="15.75">
      <c r="A68" s="483" t="s">
        <v>518</v>
      </c>
      <c r="B68" s="19"/>
      <c r="C68" s="19"/>
      <c r="D68" s="19"/>
      <c r="E68" s="33"/>
      <c r="F68" s="25"/>
      <c r="G68" s="25"/>
    </row>
    <row r="69" spans="1:4" ht="15">
      <c r="A69" s="672"/>
      <c r="B69" s="673"/>
      <c r="C69" s="673"/>
      <c r="D69" s="673"/>
    </row>
    <row r="70" spans="1:8" ht="15">
      <c r="A70" s="21"/>
      <c r="B70" s="60" t="s">
        <v>413</v>
      </c>
      <c r="D70" s="12"/>
      <c r="E70" s="24"/>
      <c r="H70" s="141"/>
    </row>
    <row r="71" spans="1:8" ht="15">
      <c r="A71" s="21">
        <f>+A66+1</f>
        <v>36</v>
      </c>
      <c r="B71" s="60"/>
      <c r="C71" s="299" t="s">
        <v>199</v>
      </c>
      <c r="D71" s="23"/>
      <c r="F71" s="16" t="s">
        <v>727</v>
      </c>
      <c r="H71" s="56">
        <f>'1-ADIT'!J40</f>
        <v>-4159756.014468913</v>
      </c>
    </row>
    <row r="72" spans="1:8" ht="15">
      <c r="A72" s="21"/>
      <c r="B72" s="12"/>
      <c r="C72" s="60"/>
      <c r="D72" s="25"/>
      <c r="E72" s="40"/>
      <c r="F72" s="25"/>
      <c r="G72" s="25"/>
      <c r="H72" s="50"/>
    </row>
    <row r="73" spans="1:7" ht="15.75">
      <c r="A73" s="18"/>
      <c r="B73" s="95" t="s">
        <v>512</v>
      </c>
      <c r="C73" s="10"/>
      <c r="F73" s="443"/>
      <c r="G73" s="444"/>
    </row>
    <row r="74" spans="1:10" ht="15.75">
      <c r="A74" s="18">
        <f>A71+1</f>
        <v>37</v>
      </c>
      <c r="B74" s="96"/>
      <c r="C74" s="123" t="s">
        <v>512</v>
      </c>
      <c r="D74" s="40"/>
      <c r="E74" s="40" t="str">
        <f>"(Note "&amp;B$252&amp;")"</f>
        <v>(Note A)</v>
      </c>
      <c r="F74" s="123" t="s">
        <v>5</v>
      </c>
      <c r="G74" s="444"/>
      <c r="H74" s="736">
        <f>'5-CostSupport'!J7</f>
        <v>431224.67021406716</v>
      </c>
      <c r="J74" s="41"/>
    </row>
    <row r="75" spans="1:8" ht="15.75">
      <c r="A75" s="18"/>
      <c r="B75" s="9"/>
      <c r="C75" s="10"/>
      <c r="E75" s="18"/>
      <c r="F75" s="445"/>
      <c r="G75" s="444"/>
      <c r="H75" s="447"/>
    </row>
    <row r="76" spans="1:8" ht="15.75">
      <c r="A76" s="18"/>
      <c r="B76" s="95" t="s">
        <v>510</v>
      </c>
      <c r="C76" s="12"/>
      <c r="D76" s="12"/>
      <c r="F76" s="445"/>
      <c r="G76" s="444"/>
      <c r="H76" s="447"/>
    </row>
    <row r="77" spans="1:8" ht="15">
      <c r="A77" s="21">
        <f>A74+1</f>
        <v>38</v>
      </c>
      <c r="B77" s="12"/>
      <c r="C77" s="12" t="s">
        <v>180</v>
      </c>
      <c r="E77" s="40" t="str">
        <f>"(Note "&amp;B$252&amp;")"</f>
        <v>(Note A)</v>
      </c>
      <c r="F77" s="10" t="s">
        <v>6</v>
      </c>
      <c r="H77" s="446">
        <f>Inputs!D42</f>
        <v>0</v>
      </c>
    </row>
    <row r="78" spans="1:8" ht="15.75">
      <c r="A78" s="18">
        <f>+A77+1</f>
        <v>39</v>
      </c>
      <c r="B78" s="9"/>
      <c r="C78" s="32" t="s">
        <v>274</v>
      </c>
      <c r="D78" s="22"/>
      <c r="E78" s="35"/>
      <c r="F78" s="439" t="str">
        <f>"(Line "&amp;A$16&amp;")"</f>
        <v>(Line 5)</v>
      </c>
      <c r="G78" s="449"/>
      <c r="H78" s="456">
        <f>H16</f>
        <v>0.045331845568303775</v>
      </c>
    </row>
    <row r="79" spans="1:8" ht="15.75">
      <c r="A79" s="18">
        <f>+A78+1</f>
        <v>40</v>
      </c>
      <c r="B79" s="9"/>
      <c r="C79" s="10" t="s">
        <v>275</v>
      </c>
      <c r="F79" s="135" t="str">
        <f>"(Line "&amp;A77&amp;" * Line "&amp;A78&amp;")"</f>
        <v>(Line 38 * Line 39)</v>
      </c>
      <c r="G79" s="444"/>
      <c r="H79" s="674">
        <f>H77*H78</f>
        <v>0</v>
      </c>
    </row>
    <row r="80" spans="1:8" ht="15.75">
      <c r="A80" s="18">
        <f>A79+1</f>
        <v>41</v>
      </c>
      <c r="B80" s="9"/>
      <c r="C80" s="10" t="s">
        <v>503</v>
      </c>
      <c r="E80" s="18"/>
      <c r="F80" s="32" t="s">
        <v>7</v>
      </c>
      <c r="G80" s="444"/>
      <c r="H80" s="445">
        <f>Inputs!D41</f>
        <v>1384963</v>
      </c>
    </row>
    <row r="81" spans="1:8" ht="18" customHeight="1">
      <c r="A81" s="18">
        <f>A80+1</f>
        <v>42</v>
      </c>
      <c r="B81" s="9"/>
      <c r="C81" s="97" t="s">
        <v>509</v>
      </c>
      <c r="D81" s="29"/>
      <c r="E81" s="675"/>
      <c r="F81" s="135" t="str">
        <f>"(Line "&amp;A79&amp;" + Line "&amp;A80&amp;")"</f>
        <v>(Line 40 + Line 41)</v>
      </c>
      <c r="G81" s="676"/>
      <c r="H81" s="677">
        <f>H79+H80</f>
        <v>1384963</v>
      </c>
    </row>
    <row r="82" spans="1:7" ht="15.75">
      <c r="A82" s="18"/>
      <c r="B82" s="9"/>
      <c r="C82" s="10"/>
      <c r="E82" s="18"/>
      <c r="F82" s="445"/>
      <c r="G82" s="444"/>
    </row>
    <row r="83" spans="1:7" ht="15.75">
      <c r="A83" s="18"/>
      <c r="B83" s="95" t="s">
        <v>513</v>
      </c>
      <c r="C83" s="12"/>
      <c r="F83" s="444"/>
      <c r="G83" s="444"/>
    </row>
    <row r="84" spans="1:8" ht="15.75">
      <c r="A84" s="18">
        <f>+A81+1</f>
        <v>43</v>
      </c>
      <c r="B84" s="9"/>
      <c r="C84" s="10" t="s">
        <v>455</v>
      </c>
      <c r="D84" s="16"/>
      <c r="F84" s="135" t="str">
        <f>"(Line "&amp;A$125&amp;")"</f>
        <v>(Line 66)</v>
      </c>
      <c r="G84" s="444"/>
      <c r="H84" s="445">
        <f>H125</f>
        <v>1417979.0573663695</v>
      </c>
    </row>
    <row r="85" spans="1:8" ht="15">
      <c r="A85" s="18">
        <f>+A84+1</f>
        <v>44</v>
      </c>
      <c r="B85" s="9"/>
      <c r="C85" s="16" t="s">
        <v>546</v>
      </c>
      <c r="D85" s="16"/>
      <c r="F85" s="32" t="s">
        <v>276</v>
      </c>
      <c r="H85" s="678">
        <f>1/8</f>
        <v>0.125</v>
      </c>
    </row>
    <row r="86" spans="1:11" s="41" customFormat="1" ht="15">
      <c r="A86" s="18">
        <f>+A85+1</f>
        <v>45</v>
      </c>
      <c r="B86" s="98"/>
      <c r="C86" s="94" t="s">
        <v>502</v>
      </c>
      <c r="D86" s="679"/>
      <c r="E86" s="680"/>
      <c r="F86" s="135" t="str">
        <f>"(Line "&amp;A84&amp;" * Line "&amp;A85&amp;")"</f>
        <v>(Line 43 * Line 44)</v>
      </c>
      <c r="G86" s="97"/>
      <c r="H86" s="681">
        <f>H84*H85</f>
        <v>177247.3821707962</v>
      </c>
      <c r="K86" s="85"/>
    </row>
    <row r="87" spans="1:11" s="41" customFormat="1" ht="15">
      <c r="A87" s="18"/>
      <c r="B87" s="98"/>
      <c r="C87" s="60"/>
      <c r="D87" s="483"/>
      <c r="E87" s="477"/>
      <c r="F87" s="135"/>
      <c r="G87" s="432"/>
      <c r="H87" s="682"/>
      <c r="K87" s="85"/>
    </row>
    <row r="88" spans="1:11" s="41" customFormat="1" ht="15">
      <c r="A88" s="18">
        <f>A86+1</f>
        <v>46</v>
      </c>
      <c r="B88" s="95" t="s">
        <v>160</v>
      </c>
      <c r="C88" s="60"/>
      <c r="D88" s="483"/>
      <c r="E88" s="477"/>
      <c r="F88" s="135" t="s">
        <v>8</v>
      </c>
      <c r="G88" s="432"/>
      <c r="H88" s="494">
        <f>-'4-Non-EscrowedFunds'!O23</f>
        <v>-43693.83490275305</v>
      </c>
      <c r="K88" s="85"/>
    </row>
    <row r="89" spans="1:11" s="41" customFormat="1" ht="15">
      <c r="A89" s="18"/>
      <c r="B89" s="98"/>
      <c r="C89" s="60"/>
      <c r="D89" s="483"/>
      <c r="E89" s="477"/>
      <c r="F89" s="135"/>
      <c r="G89" s="432"/>
      <c r="H89" s="682"/>
      <c r="K89" s="85"/>
    </row>
    <row r="90" spans="1:10" ht="15.75" thickBot="1">
      <c r="A90" s="21">
        <f>A88+1</f>
        <v>47</v>
      </c>
      <c r="B90" s="80" t="s">
        <v>208</v>
      </c>
      <c r="C90" s="80"/>
      <c r="D90" s="80"/>
      <c r="E90" s="108"/>
      <c r="F90" s="437" t="str">
        <f>"(Lines "&amp;A71&amp;" + "&amp;A74&amp;" + "&amp;A81&amp;" + "&amp;A86&amp;" + "&amp;A88&amp;")"</f>
        <v>(Lines 36 + 37 + 42 + 45 + 46)</v>
      </c>
      <c r="G90" s="80"/>
      <c r="H90" s="737">
        <f>H71+H74+H81+H86+H88</f>
        <v>-2210014.7969868025</v>
      </c>
      <c r="J90" s="41"/>
    </row>
    <row r="91" spans="1:8" ht="15" thickTop="1">
      <c r="A91" s="21"/>
      <c r="B91" s="12"/>
      <c r="C91" s="12"/>
      <c r="D91" s="12"/>
      <c r="H91" s="661"/>
    </row>
    <row r="92" spans="1:10" ht="15.75" thickBot="1">
      <c r="A92" s="18">
        <f>+A90+1</f>
        <v>48</v>
      </c>
      <c r="B92" s="80" t="s">
        <v>543</v>
      </c>
      <c r="C92" s="80"/>
      <c r="D92" s="80"/>
      <c r="E92" s="108"/>
      <c r="F92" s="437" t="str">
        <f>"(Line "&amp;A66&amp;" + Line "&amp;A90&amp;")"</f>
        <v>(Line 35 + Line 47)</v>
      </c>
      <c r="G92" s="80"/>
      <c r="H92" s="735">
        <f>H66+H90</f>
        <v>33965917.14658229</v>
      </c>
      <c r="J92" s="661"/>
    </row>
    <row r="93" spans="1:10" ht="15.75" thickTop="1">
      <c r="A93" s="18"/>
      <c r="B93" s="432"/>
      <c r="C93" s="432"/>
      <c r="D93" s="432"/>
      <c r="E93" s="477"/>
      <c r="F93" s="135"/>
      <c r="G93" s="432"/>
      <c r="H93" s="42"/>
      <c r="J93" s="661"/>
    </row>
    <row r="94" spans="1:10" ht="15">
      <c r="A94" s="18"/>
      <c r="B94" s="432"/>
      <c r="C94" s="432"/>
      <c r="D94" s="432"/>
      <c r="E94" s="477"/>
      <c r="F94" s="135"/>
      <c r="G94" s="432"/>
      <c r="H94" s="42"/>
      <c r="J94" s="661"/>
    </row>
    <row r="95" spans="1:10" ht="15">
      <c r="A95" s="18"/>
      <c r="B95" s="432"/>
      <c r="C95" s="432"/>
      <c r="D95" s="683" t="s">
        <v>567</v>
      </c>
      <c r="E95" s="12"/>
      <c r="F95" s="135"/>
      <c r="G95" s="432"/>
      <c r="H95" s="42"/>
      <c r="J95" s="661"/>
    </row>
    <row r="96" spans="2:5" ht="15">
      <c r="B96" s="12"/>
      <c r="C96" s="12"/>
      <c r="D96" s="24" t="s">
        <v>49</v>
      </c>
      <c r="E96" s="12"/>
    </row>
    <row r="97" spans="1:9" ht="21">
      <c r="A97" s="899" t="s">
        <v>827</v>
      </c>
      <c r="B97" s="900"/>
      <c r="C97" s="900"/>
      <c r="D97" s="900"/>
      <c r="E97" s="900"/>
      <c r="F97" s="900"/>
      <c r="G97" s="900"/>
      <c r="H97" s="900"/>
      <c r="I97" s="473"/>
    </row>
    <row r="98" spans="1:9" ht="20.25">
      <c r="A98" s="901" t="str">
        <f>$A$2</f>
        <v>(For Rate Year Beginning April 1, 2016, Based on December 31, 2015 Data)</v>
      </c>
      <c r="B98" s="901"/>
      <c r="C98" s="901"/>
      <c r="D98" s="901"/>
      <c r="E98" s="901"/>
      <c r="F98" s="901"/>
      <c r="G98" s="901"/>
      <c r="H98" s="901"/>
      <c r="I98" s="474"/>
    </row>
    <row r="99" spans="1:9" ht="20.25">
      <c r="A99" s="658"/>
      <c r="B99" s="658"/>
      <c r="C99" s="658"/>
      <c r="D99" s="658"/>
      <c r="E99" s="658"/>
      <c r="F99" s="658"/>
      <c r="G99" s="658"/>
      <c r="H99" s="658"/>
      <c r="I99" s="474"/>
    </row>
    <row r="100" spans="1:8" ht="15.75">
      <c r="A100" s="684" t="s">
        <v>277</v>
      </c>
      <c r="B100" s="685"/>
      <c r="C100" s="95"/>
      <c r="E100" s="36"/>
      <c r="H100" s="26"/>
    </row>
    <row r="101" spans="1:8" ht="15.75">
      <c r="A101" s="11"/>
      <c r="E101" s="36"/>
      <c r="H101" s="26"/>
    </row>
    <row r="102" spans="1:8" ht="15">
      <c r="A102" s="18"/>
      <c r="B102" s="2" t="s">
        <v>536</v>
      </c>
      <c r="D102" s="141"/>
      <c r="E102" s="438"/>
      <c r="G102" s="141"/>
      <c r="H102" s="141"/>
    </row>
    <row r="103" spans="1:9" ht="15">
      <c r="A103" s="18">
        <f>+A92+1</f>
        <v>49</v>
      </c>
      <c r="B103" s="18"/>
      <c r="C103" s="294" t="s">
        <v>703</v>
      </c>
      <c r="F103" s="141" t="s">
        <v>9</v>
      </c>
      <c r="G103" s="6"/>
      <c r="H103" s="141">
        <f>+'5-CostSupport'!J38</f>
        <v>1956813.326589946</v>
      </c>
      <c r="I103" s="84"/>
    </row>
    <row r="104" spans="1:8" ht="15">
      <c r="A104" s="18">
        <f>A103+1</f>
        <v>50</v>
      </c>
      <c r="B104" s="18"/>
      <c r="C104" s="294" t="s">
        <v>704</v>
      </c>
      <c r="F104" s="141" t="s">
        <v>10</v>
      </c>
      <c r="G104" s="11"/>
      <c r="H104" s="141">
        <f>+'5-CostSupport'!J40</f>
        <v>919946.6516737515</v>
      </c>
    </row>
    <row r="105" spans="1:8" ht="15">
      <c r="A105" s="18">
        <f>A104+1</f>
        <v>51</v>
      </c>
      <c r="B105" s="18"/>
      <c r="C105" s="25" t="s">
        <v>805</v>
      </c>
      <c r="F105" s="141"/>
      <c r="G105" s="11"/>
      <c r="H105" s="565"/>
    </row>
    <row r="106" spans="1:12" ht="15">
      <c r="A106" s="18">
        <f>A105+1</f>
        <v>52</v>
      </c>
      <c r="B106" s="18"/>
      <c r="C106" s="373" t="s">
        <v>439</v>
      </c>
      <c r="D106" s="439"/>
      <c r="E106" s="57"/>
      <c r="F106" s="439" t="s">
        <v>11</v>
      </c>
      <c r="G106" s="39"/>
      <c r="H106" s="439">
        <f>'5-CostSupport'!G42</f>
        <v>0</v>
      </c>
      <c r="J106" s="135"/>
      <c r="L106" s="135"/>
    </row>
    <row r="107" spans="1:8" ht="15">
      <c r="A107" s="18">
        <f>A106+1</f>
        <v>53</v>
      </c>
      <c r="C107" s="7" t="s">
        <v>536</v>
      </c>
      <c r="D107" s="19"/>
      <c r="E107" s="40"/>
      <c r="F107" s="135" t="s">
        <v>804</v>
      </c>
      <c r="G107" s="25"/>
      <c r="H107" s="28">
        <f>+(H103-H104)</f>
        <v>1036866.6749161944</v>
      </c>
    </row>
    <row r="108" spans="1:8" ht="15">
      <c r="A108" s="18"/>
      <c r="B108" s="18"/>
      <c r="C108" s="2"/>
      <c r="E108" s="438"/>
      <c r="F108" s="11"/>
      <c r="G108" s="11"/>
      <c r="H108" s="660"/>
    </row>
    <row r="109" spans="1:8" ht="15">
      <c r="A109" s="18"/>
      <c r="B109" s="2" t="s">
        <v>449</v>
      </c>
      <c r="E109" s="438"/>
      <c r="F109" s="11"/>
      <c r="G109" s="11"/>
      <c r="H109" s="660"/>
    </row>
    <row r="110" spans="1:10" ht="15">
      <c r="A110" s="18">
        <f>A107+1</f>
        <v>54</v>
      </c>
      <c r="B110" s="18"/>
      <c r="C110" s="294" t="s">
        <v>539</v>
      </c>
      <c r="F110" s="141" t="s">
        <v>761</v>
      </c>
      <c r="G110" s="11"/>
      <c r="H110" s="141">
        <f>Inputs!D57</f>
        <v>7668505</v>
      </c>
      <c r="J110" s="41"/>
    </row>
    <row r="111" spans="1:8" ht="15">
      <c r="A111" s="18">
        <f>A110+1</f>
        <v>55</v>
      </c>
      <c r="B111" s="18"/>
      <c r="C111" s="25" t="s">
        <v>805</v>
      </c>
      <c r="E111" s="40"/>
      <c r="F111" s="141"/>
      <c r="G111" s="11"/>
      <c r="H111" s="92"/>
    </row>
    <row r="112" spans="1:8" ht="15">
      <c r="A112" s="18">
        <f aca="true" t="shared" si="0" ref="A112:A118">+A111+1</f>
        <v>56</v>
      </c>
      <c r="B112" s="18"/>
      <c r="C112" s="25" t="s">
        <v>805</v>
      </c>
      <c r="E112" s="40"/>
      <c r="F112" s="141"/>
      <c r="G112" s="11"/>
      <c r="H112" s="141"/>
    </row>
    <row r="113" spans="1:10" ht="15">
      <c r="A113" s="18">
        <f>A112+1</f>
        <v>57</v>
      </c>
      <c r="B113" s="18"/>
      <c r="C113" s="25" t="s">
        <v>805</v>
      </c>
      <c r="D113" s="141"/>
      <c r="F113" s="294"/>
      <c r="G113" s="11"/>
      <c r="H113" s="141"/>
      <c r="J113" s="41"/>
    </row>
    <row r="114" spans="1:8" ht="15">
      <c r="A114" s="18">
        <f t="shared" si="0"/>
        <v>58</v>
      </c>
      <c r="B114" s="18"/>
      <c r="C114" s="294" t="s">
        <v>166</v>
      </c>
      <c r="D114" s="141"/>
      <c r="E114" s="40" t="str">
        <f>"(Note "&amp;B$255&amp;")"</f>
        <v>(Note D)</v>
      </c>
      <c r="F114" s="294" t="s">
        <v>762</v>
      </c>
      <c r="G114" s="11"/>
      <c r="H114" s="141">
        <f>Inputs!D55</f>
        <v>11644</v>
      </c>
    </row>
    <row r="115" spans="1:8" ht="15">
      <c r="A115" s="18">
        <f t="shared" si="0"/>
        <v>59</v>
      </c>
      <c r="B115" s="18"/>
      <c r="C115" s="373" t="s">
        <v>169</v>
      </c>
      <c r="D115" s="439"/>
      <c r="E115" s="57"/>
      <c r="F115" s="373" t="s">
        <v>763</v>
      </c>
      <c r="G115" s="39"/>
      <c r="H115" s="439">
        <f>Inputs!D56</f>
        <v>15306</v>
      </c>
    </row>
    <row r="116" spans="1:10" ht="15">
      <c r="A116" s="18">
        <f>+A115+1</f>
        <v>60</v>
      </c>
      <c r="B116" s="18"/>
      <c r="C116" s="139" t="s">
        <v>450</v>
      </c>
      <c r="D116" s="19"/>
      <c r="E116" s="136"/>
      <c r="F116" s="135" t="str">
        <f>"Sum (Lines "&amp;A110&amp;" to "&amp;A111&amp;") -  Sum (Lines "&amp;A112&amp;" to "&amp;A115&amp;")"</f>
        <v>Sum (Lines 54 to 55) -  Sum (Lines 56 to 59)</v>
      </c>
      <c r="G116" s="19"/>
      <c r="H116" s="135">
        <f>SUM(H110+H111)-SUM(+H112+H113+H114+H115)</f>
        <v>7641555</v>
      </c>
      <c r="J116" s="41"/>
    </row>
    <row r="117" spans="1:8" ht="15.75">
      <c r="A117" s="18">
        <f>+A116+1</f>
        <v>61</v>
      </c>
      <c r="B117" s="18"/>
      <c r="C117" s="32" t="s">
        <v>274</v>
      </c>
      <c r="D117" s="16"/>
      <c r="F117" s="39" t="str">
        <f>"(Line "&amp;A$16&amp;")"</f>
        <v>(Line 5)</v>
      </c>
      <c r="G117" s="444"/>
      <c r="H117" s="456">
        <f>H16</f>
        <v>0.045331845568303775</v>
      </c>
    </row>
    <row r="118" spans="1:8" ht="15">
      <c r="A118" s="18">
        <f t="shared" si="0"/>
        <v>62</v>
      </c>
      <c r="B118" s="18"/>
      <c r="C118" s="4" t="s">
        <v>451</v>
      </c>
      <c r="D118" s="13"/>
      <c r="E118" s="442"/>
      <c r="F118" s="135" t="str">
        <f>"(Line "&amp;A116&amp;" * Line "&amp;A117&amp;")"</f>
        <v>(Line 60 * Line 61)</v>
      </c>
      <c r="G118" s="13"/>
      <c r="H118" s="55">
        <f>H116*H117</f>
        <v>346405.79116169957</v>
      </c>
    </row>
    <row r="119" spans="1:8" ht="15">
      <c r="A119" s="18"/>
      <c r="B119" s="18"/>
      <c r="C119" s="7"/>
      <c r="D119" s="19"/>
      <c r="E119" s="136"/>
      <c r="F119" s="19"/>
      <c r="G119" s="19"/>
      <c r="H119" s="135"/>
    </row>
    <row r="120" spans="1:8" ht="15">
      <c r="A120" s="18"/>
      <c r="B120" s="2" t="s">
        <v>504</v>
      </c>
      <c r="C120" s="12"/>
      <c r="D120" s="19"/>
      <c r="E120" s="136"/>
      <c r="F120" s="19"/>
      <c r="G120" s="19"/>
      <c r="H120" s="135"/>
    </row>
    <row r="121" spans="1:8" ht="15">
      <c r="A121" s="18">
        <f>+A118+1</f>
        <v>63</v>
      </c>
      <c r="B121" s="9"/>
      <c r="C121" s="123" t="s">
        <v>170</v>
      </c>
      <c r="D121" s="23"/>
      <c r="E121" s="40" t="str">
        <f>"(Note "&amp;B$257&amp;")"</f>
        <v>(Note F)</v>
      </c>
      <c r="F121" s="135" t="s">
        <v>12</v>
      </c>
      <c r="G121" s="25"/>
      <c r="H121" s="50">
        <f>'5-CostSupport'!I13</f>
        <v>0</v>
      </c>
    </row>
    <row r="122" spans="1:8" ht="15">
      <c r="A122" s="18">
        <f>+A121+1</f>
        <v>64</v>
      </c>
      <c r="B122" s="9"/>
      <c r="C122" s="32" t="s">
        <v>822</v>
      </c>
      <c r="D122" s="39" t="s">
        <v>496</v>
      </c>
      <c r="E122" s="57" t="str">
        <f>"(Note "&amp;B$256&amp;")"</f>
        <v>(Note E)</v>
      </c>
      <c r="F122" s="439" t="s">
        <v>13</v>
      </c>
      <c r="G122" s="111"/>
      <c r="H122" s="448">
        <f>'5-CostSupport'!J18</f>
        <v>34706.59128847547</v>
      </c>
    </row>
    <row r="123" spans="1:8" ht="15">
      <c r="A123" s="18">
        <f>+A122+1</f>
        <v>65</v>
      </c>
      <c r="B123" s="9"/>
      <c r="C123" s="95" t="s">
        <v>466</v>
      </c>
      <c r="F123" s="135" t="str">
        <f>"(Line "&amp;A121&amp;" + Line "&amp;A122&amp;")"</f>
        <v>(Line 63 + Line 64)</v>
      </c>
      <c r="H123" s="736">
        <f>SUM(H121:H122)</f>
        <v>34706.59128847547</v>
      </c>
    </row>
    <row r="124" spans="1:8" ht="15.75">
      <c r="A124" s="18"/>
      <c r="B124" s="9"/>
      <c r="C124" s="10"/>
      <c r="F124" s="10"/>
      <c r="H124" s="444"/>
    </row>
    <row r="125" spans="1:10" ht="15.75" thickBot="1">
      <c r="A125" s="18">
        <f>A123+1</f>
        <v>66</v>
      </c>
      <c r="B125" s="18"/>
      <c r="C125" s="5" t="s">
        <v>538</v>
      </c>
      <c r="D125" s="27"/>
      <c r="E125" s="436"/>
      <c r="F125" s="91" t="str">
        <f>"(Lines "&amp;A107&amp;" + "&amp;A118&amp;" + "&amp;A123&amp;")"</f>
        <v>(Lines 53 + 62 + 65)</v>
      </c>
      <c r="G125" s="27"/>
      <c r="H125" s="91">
        <f>H107+H118+H123</f>
        <v>1417979.0573663695</v>
      </c>
      <c r="J125" s="453"/>
    </row>
    <row r="126" spans="1:10" ht="15.75" thickTop="1">
      <c r="A126" s="18"/>
      <c r="B126" s="18"/>
      <c r="C126" s="7"/>
      <c r="D126" s="19"/>
      <c r="E126" s="136"/>
      <c r="F126" s="28"/>
      <c r="G126" s="19"/>
      <c r="H126" s="28"/>
      <c r="J126" s="453"/>
    </row>
    <row r="127" spans="1:8" ht="15.75">
      <c r="A127" s="684" t="s">
        <v>534</v>
      </c>
      <c r="B127" s="685"/>
      <c r="C127" s="95"/>
      <c r="E127" s="36"/>
      <c r="H127" s="26"/>
    </row>
    <row r="128" spans="1:8" ht="15">
      <c r="A128" s="2"/>
      <c r="B128" s="18"/>
      <c r="C128" s="2"/>
      <c r="E128" s="438"/>
      <c r="F128" s="11"/>
      <c r="G128" s="11"/>
      <c r="H128" s="660"/>
    </row>
    <row r="129" spans="1:8" ht="15">
      <c r="A129" s="21"/>
      <c r="B129" s="95" t="s">
        <v>492</v>
      </c>
      <c r="C129" s="12"/>
      <c r="F129" s="24"/>
      <c r="G129" s="24"/>
      <c r="H129" s="447"/>
    </row>
    <row r="130" spans="1:8" ht="15">
      <c r="A130" s="18">
        <f>+A125+1</f>
        <v>67</v>
      </c>
      <c r="B130" s="9"/>
      <c r="C130" s="10" t="s">
        <v>677</v>
      </c>
      <c r="E130" s="40" t="str">
        <f>"(Note "&amp;B$253&amp;")"</f>
        <v>(Note B)</v>
      </c>
      <c r="F130" s="10" t="s">
        <v>764</v>
      </c>
      <c r="H130" s="736">
        <f>+Inputs!D118</f>
        <v>1784043.55574589</v>
      </c>
    </row>
    <row r="131" spans="1:8" ht="15.75">
      <c r="A131" s="18"/>
      <c r="B131" s="9"/>
      <c r="C131" s="10"/>
      <c r="E131" s="18"/>
      <c r="F131" s="10"/>
      <c r="G131" s="444"/>
      <c r="H131" s="447"/>
    </row>
    <row r="132" spans="1:8" ht="15">
      <c r="A132" s="18">
        <f>+A130+1</f>
        <v>68</v>
      </c>
      <c r="B132" s="9"/>
      <c r="C132" s="123" t="s">
        <v>453</v>
      </c>
      <c r="D132" s="19"/>
      <c r="E132" s="40"/>
      <c r="F132" s="123" t="s">
        <v>765</v>
      </c>
      <c r="G132" s="25"/>
      <c r="H132" s="50">
        <f>Inputs!D65+Inputs!D66+Inputs!D67</f>
        <v>997533.75</v>
      </c>
    </row>
    <row r="133" spans="1:8" ht="15">
      <c r="A133" s="18">
        <f>A132+1</f>
        <v>69</v>
      </c>
      <c r="B133" s="9"/>
      <c r="C133" s="32" t="s">
        <v>520</v>
      </c>
      <c r="D133" s="39"/>
      <c r="E133" s="57" t="s">
        <v>711</v>
      </c>
      <c r="F133" s="32" t="s">
        <v>766</v>
      </c>
      <c r="G133" s="111"/>
      <c r="H133" s="448">
        <f>Inputs!D60+Inputs!D61+Inputs!D58+Inputs!D59</f>
        <v>20580</v>
      </c>
    </row>
    <row r="134" spans="1:8" ht="15">
      <c r="A134" s="18">
        <f>+A133+1</f>
        <v>70</v>
      </c>
      <c r="B134" s="9"/>
      <c r="C134" s="123" t="s">
        <v>547</v>
      </c>
      <c r="D134" s="19"/>
      <c r="E134" s="38"/>
      <c r="F134" s="135" t="str">
        <f>"(Line "&amp;A132&amp;" + Line "&amp;A133&amp;")"</f>
        <v>(Line 68 + Line 69)</v>
      </c>
      <c r="H134" s="445">
        <f>SUM(H132:H133)</f>
        <v>1018113.75</v>
      </c>
    </row>
    <row r="135" spans="1:8" ht="15.75">
      <c r="A135" s="18">
        <f>+A134+1</f>
        <v>71</v>
      </c>
      <c r="B135" s="9"/>
      <c r="C135" s="32" t="s">
        <v>274</v>
      </c>
      <c r="D135" s="22"/>
      <c r="E135" s="57"/>
      <c r="F135" s="39" t="str">
        <f>"(Line "&amp;A$16&amp;")"</f>
        <v>(Line 5)</v>
      </c>
      <c r="G135" s="449"/>
      <c r="H135" s="738">
        <f>H16</f>
        <v>0.045331845568303775</v>
      </c>
    </row>
    <row r="136" spans="1:8" ht="15.75">
      <c r="A136" s="18">
        <f>+A135+1</f>
        <v>72</v>
      </c>
      <c r="B136" s="9"/>
      <c r="C136" s="95" t="s">
        <v>452</v>
      </c>
      <c r="E136" s="18"/>
      <c r="F136" s="135" t="str">
        <f>"(Line "&amp;A134&amp;" * Line "&amp;A135&amp;")"</f>
        <v>(Line 70 * Line 71)</v>
      </c>
      <c r="G136" s="444"/>
      <c r="H136" s="682">
        <f>H134*H135</f>
        <v>46152.97528596664</v>
      </c>
    </row>
    <row r="137" spans="1:8" ht="15.75">
      <c r="A137" s="18"/>
      <c r="B137" s="9"/>
      <c r="C137" s="10"/>
      <c r="E137" s="18"/>
      <c r="F137" s="135"/>
      <c r="G137" s="444"/>
      <c r="H137" s="445"/>
    </row>
    <row r="138" spans="1:11" s="41" customFormat="1" ht="15.75" thickBot="1">
      <c r="A138" s="18">
        <f>A136+1</f>
        <v>73</v>
      </c>
      <c r="B138" s="686" t="s">
        <v>535</v>
      </c>
      <c r="C138" s="686"/>
      <c r="D138" s="687"/>
      <c r="E138" s="688"/>
      <c r="F138" s="91" t="str">
        <f>"(Lines "&amp;A130&amp;" + "&amp;A136&amp;")"</f>
        <v>(Lines 67 + 72)</v>
      </c>
      <c r="G138" s="689"/>
      <c r="H138" s="739">
        <f>H130+H136</f>
        <v>1830196.5310318565</v>
      </c>
      <c r="J138" s="453"/>
      <c r="K138" s="85"/>
    </row>
    <row r="139" ht="15" thickTop="1"/>
    <row r="140" spans="1:8" ht="15">
      <c r="A140" s="690" t="s">
        <v>279</v>
      </c>
      <c r="B140" s="299"/>
      <c r="C140" s="95"/>
      <c r="E140" s="477"/>
      <c r="H140" s="26"/>
    </row>
    <row r="141" spans="1:8" ht="15">
      <c r="A141" s="672"/>
      <c r="B141" s="18"/>
      <c r="C141" s="2"/>
      <c r="E141" s="438"/>
      <c r="F141" s="11"/>
      <c r="G141" s="11"/>
      <c r="H141" s="660"/>
    </row>
    <row r="142" spans="1:9" ht="15">
      <c r="A142" s="18">
        <f>+A138+1</f>
        <v>74</v>
      </c>
      <c r="B142" s="95" t="s">
        <v>280</v>
      </c>
      <c r="C142" s="96"/>
      <c r="E142" s="40"/>
      <c r="F142" s="12" t="s">
        <v>37</v>
      </c>
      <c r="H142" s="85">
        <f>'2-OtherTaxes'!G39</f>
        <v>358219.96967725374</v>
      </c>
      <c r="I142" s="85"/>
    </row>
    <row r="143" spans="1:6" ht="15">
      <c r="A143" s="21"/>
      <c r="E143" s="18"/>
      <c r="F143" s="10"/>
    </row>
    <row r="144" spans="1:10" ht="15.75" thickBot="1">
      <c r="A144" s="18">
        <f>+A142+1</f>
        <v>75</v>
      </c>
      <c r="B144" s="5" t="s">
        <v>281</v>
      </c>
      <c r="C144" s="5"/>
      <c r="D144" s="687"/>
      <c r="E144" s="108"/>
      <c r="F144" s="91" t="str">
        <f>"(Line "&amp;A142&amp;")"</f>
        <v>(Line 74)</v>
      </c>
      <c r="G144" s="80"/>
      <c r="H144" s="735">
        <f>H142</f>
        <v>358219.96967725374</v>
      </c>
      <c r="J144" s="453"/>
    </row>
    <row r="145" ht="15" thickTop="1">
      <c r="A145" s="21"/>
    </row>
    <row r="146" spans="1:8" ht="15.75">
      <c r="A146" s="690" t="s">
        <v>282</v>
      </c>
      <c r="B146" s="299"/>
      <c r="C146" s="95"/>
      <c r="E146" s="36"/>
      <c r="H146" s="26"/>
    </row>
    <row r="147" spans="1:8" ht="15">
      <c r="A147" s="10"/>
      <c r="B147" s="18"/>
      <c r="C147" s="2"/>
      <c r="E147" s="438"/>
      <c r="F147" s="11"/>
      <c r="G147" s="11"/>
      <c r="H147" s="660"/>
    </row>
    <row r="148" spans="1:7" ht="15">
      <c r="A148" s="18"/>
      <c r="B148" s="28" t="s">
        <v>490</v>
      </c>
      <c r="D148" s="19"/>
      <c r="E148" s="136"/>
      <c r="G148" s="135"/>
    </row>
    <row r="149" spans="1:10" ht="15">
      <c r="A149" s="18">
        <f>+A144+1</f>
        <v>76</v>
      </c>
      <c r="B149" s="28"/>
      <c r="C149" s="299" t="s">
        <v>209</v>
      </c>
      <c r="D149" s="19"/>
      <c r="E149" s="136"/>
      <c r="F149" s="135" t="s">
        <v>388</v>
      </c>
      <c r="G149" s="135"/>
      <c r="H149" s="85">
        <f>'9-LTD'!P84</f>
        <v>83838261</v>
      </c>
      <c r="J149" s="41"/>
    </row>
    <row r="150" spans="1:8" ht="15">
      <c r="A150" s="18"/>
      <c r="B150" s="18"/>
      <c r="C150" s="141"/>
      <c r="F150" s="11"/>
      <c r="G150" s="141"/>
      <c r="H150" s="141"/>
    </row>
    <row r="151" spans="1:8" ht="15">
      <c r="A151" s="18">
        <f>A149+1</f>
        <v>77</v>
      </c>
      <c r="B151" s="92" t="s">
        <v>533</v>
      </c>
      <c r="E151" s="438"/>
      <c r="F151" s="141" t="s">
        <v>389</v>
      </c>
      <c r="G151" s="141"/>
      <c r="H151" s="374">
        <f>'8-PrefStock'!U15</f>
        <v>0</v>
      </c>
    </row>
    <row r="152" spans="1:8" ht="15">
      <c r="A152" s="18"/>
      <c r="B152" s="18"/>
      <c r="C152" s="294"/>
      <c r="E152" s="438"/>
      <c r="F152" s="141"/>
      <c r="G152" s="141"/>
      <c r="H152" s="141"/>
    </row>
    <row r="153" spans="1:8" ht="15">
      <c r="A153" s="18"/>
      <c r="B153" s="2" t="s">
        <v>483</v>
      </c>
      <c r="E153" s="438"/>
      <c r="F153" s="141"/>
      <c r="G153" s="141"/>
      <c r="H153" s="141"/>
    </row>
    <row r="154" spans="1:14" ht="15">
      <c r="A154" s="18">
        <f>+A151+1</f>
        <v>78</v>
      </c>
      <c r="B154" s="18"/>
      <c r="C154" s="141" t="s">
        <v>549</v>
      </c>
      <c r="D154" s="141"/>
      <c r="E154" s="40"/>
      <c r="F154" s="141" t="s">
        <v>38</v>
      </c>
      <c r="G154" s="141"/>
      <c r="H154" s="141">
        <f>'7-ComStock'!D20</f>
        <v>1538978456</v>
      </c>
      <c r="J154" s="902"/>
      <c r="K154" s="902"/>
      <c r="L154" s="902"/>
      <c r="M154" s="902"/>
      <c r="N154" s="902"/>
    </row>
    <row r="155" spans="1:8" ht="15">
      <c r="A155" s="18">
        <f>A154+1</f>
        <v>79</v>
      </c>
      <c r="B155" s="18"/>
      <c r="C155" s="141" t="s">
        <v>206</v>
      </c>
      <c r="D155" s="141"/>
      <c r="E155" s="438"/>
      <c r="F155" s="141" t="s">
        <v>39</v>
      </c>
      <c r="G155" s="141"/>
      <c r="H155" s="740">
        <f>'7-ComStock'!S20</f>
        <v>-8681029.5</v>
      </c>
    </row>
    <row r="156" spans="1:8" ht="15">
      <c r="A156" s="18">
        <f>A155+1</f>
        <v>80</v>
      </c>
      <c r="B156" s="18"/>
      <c r="C156" s="141" t="s">
        <v>525</v>
      </c>
      <c r="D156" s="141"/>
      <c r="E156" s="438"/>
      <c r="F156" s="19" t="s">
        <v>40</v>
      </c>
      <c r="G156" s="141"/>
      <c r="H156" s="141">
        <f>'8-PrefStock'!U13</f>
        <v>0</v>
      </c>
    </row>
    <row r="157" spans="1:8" ht="15">
      <c r="A157" s="18">
        <f>+A156+1</f>
        <v>81</v>
      </c>
      <c r="B157" s="18"/>
      <c r="C157" s="439" t="s">
        <v>524</v>
      </c>
      <c r="D157" s="439" t="s">
        <v>496</v>
      </c>
      <c r="E157" s="450"/>
      <c r="F157" s="439" t="s">
        <v>41</v>
      </c>
      <c r="G157" s="439"/>
      <c r="H157" s="439">
        <f>'7-ComStock'!V20</f>
        <v>2550543.5</v>
      </c>
    </row>
    <row r="158" spans="1:8" ht="15">
      <c r="A158" s="18">
        <f>+A157+1</f>
        <v>82</v>
      </c>
      <c r="B158" s="18"/>
      <c r="C158" s="28" t="s">
        <v>483</v>
      </c>
      <c r="D158" s="135"/>
      <c r="E158" s="40"/>
      <c r="F158" s="11" t="str">
        <f>"(Line "&amp;A154&amp;" - "&amp;A155&amp;" - "&amp;A156&amp;" - "&amp;A157&amp;")"</f>
        <v>(Line 78 - 79 - 80 - 81)</v>
      </c>
      <c r="G158" s="691"/>
      <c r="H158" s="92">
        <f>H154-H155-H156-H157</f>
        <v>1545108942</v>
      </c>
    </row>
    <row r="159" spans="1:8" ht="15">
      <c r="A159" s="18"/>
      <c r="B159" s="18"/>
      <c r="C159" s="294"/>
      <c r="E159" s="438"/>
      <c r="F159" s="141"/>
      <c r="G159" s="11"/>
      <c r="H159" s="141"/>
    </row>
    <row r="160" spans="1:8" ht="15">
      <c r="A160" s="18"/>
      <c r="B160" s="2" t="s">
        <v>526</v>
      </c>
      <c r="C160" s="19"/>
      <c r="D160" s="19"/>
      <c r="E160" s="136"/>
      <c r="F160" s="135"/>
      <c r="G160" s="19"/>
      <c r="H160" s="135"/>
    </row>
    <row r="161" spans="1:8" ht="15">
      <c r="A161" s="18">
        <f>A158+1</f>
        <v>83</v>
      </c>
      <c r="B161" s="18"/>
      <c r="C161" s="139" t="s">
        <v>661</v>
      </c>
      <c r="D161" s="19"/>
      <c r="E161" s="40"/>
      <c r="F161" s="11" t="s">
        <v>42</v>
      </c>
      <c r="G161" s="19"/>
      <c r="H161" s="135">
        <f>'6-WACC'!D12</f>
        <v>1722181900</v>
      </c>
    </row>
    <row r="162" spans="1:8" ht="15">
      <c r="A162" s="18">
        <f>+A161+1</f>
        <v>84</v>
      </c>
      <c r="B162" s="18"/>
      <c r="C162" s="294" t="s">
        <v>501</v>
      </c>
      <c r="E162" s="18"/>
      <c r="F162" s="11" t="s">
        <v>43</v>
      </c>
      <c r="G162" s="11"/>
      <c r="H162" s="141">
        <f>'6-WACC'!D14</f>
        <v>0</v>
      </c>
    </row>
    <row r="163" spans="1:8" ht="15">
      <c r="A163" s="18">
        <f>+A162+1</f>
        <v>85</v>
      </c>
      <c r="B163" s="18"/>
      <c r="C163" s="294" t="s">
        <v>483</v>
      </c>
      <c r="F163" s="39" t="s">
        <v>44</v>
      </c>
      <c r="G163" s="11"/>
      <c r="H163" s="141">
        <f>'6-WACC'!D16</f>
        <v>1545108942</v>
      </c>
    </row>
    <row r="164" spans="1:8" ht="15">
      <c r="A164" s="18">
        <f>+A163+1</f>
        <v>86</v>
      </c>
      <c r="B164" s="18"/>
      <c r="C164" s="4" t="s">
        <v>487</v>
      </c>
      <c r="D164" s="13"/>
      <c r="E164" s="37"/>
      <c r="F164" s="135" t="str">
        <f>"(Sum Lines "&amp;A161&amp;" to "&amp;A163&amp;")"</f>
        <v>(Sum Lines 83 to 85)</v>
      </c>
      <c r="G164" s="435"/>
      <c r="H164" s="55">
        <f>SUM(H161:H163)</f>
        <v>3267290842</v>
      </c>
    </row>
    <row r="165" spans="1:8" ht="15">
      <c r="A165" s="18"/>
      <c r="B165" s="18"/>
      <c r="C165" s="294"/>
      <c r="G165" s="141"/>
      <c r="H165" s="438"/>
    </row>
    <row r="166" spans="1:8" ht="15">
      <c r="A166" s="18">
        <f>+A164+1</f>
        <v>87</v>
      </c>
      <c r="B166" s="18"/>
      <c r="C166" s="123" t="s">
        <v>171</v>
      </c>
      <c r="D166" s="139" t="s">
        <v>488</v>
      </c>
      <c r="E166" s="40"/>
      <c r="F166" s="11" t="s">
        <v>733</v>
      </c>
      <c r="G166" s="141"/>
      <c r="H166" s="451">
        <f>+'6-WACC'!G12</f>
        <v>0.5270978260832772</v>
      </c>
    </row>
    <row r="167" spans="1:8" ht="15">
      <c r="A167" s="18">
        <f>+A166+1</f>
        <v>88</v>
      </c>
      <c r="B167" s="18"/>
      <c r="C167" s="123" t="s">
        <v>177</v>
      </c>
      <c r="D167" s="294" t="s">
        <v>501</v>
      </c>
      <c r="E167" s="40"/>
      <c r="F167" s="11" t="s">
        <v>731</v>
      </c>
      <c r="G167" s="141"/>
      <c r="H167" s="451">
        <f>H162/H164</f>
        <v>0</v>
      </c>
    </row>
    <row r="168" spans="1:8" ht="15">
      <c r="A168" s="18">
        <f>+A167+1</f>
        <v>89</v>
      </c>
      <c r="B168" s="18"/>
      <c r="C168" s="123" t="s">
        <v>172</v>
      </c>
      <c r="D168" s="294" t="s">
        <v>483</v>
      </c>
      <c r="E168" s="40"/>
      <c r="F168" s="11" t="s">
        <v>732</v>
      </c>
      <c r="G168" s="141"/>
      <c r="H168" s="451">
        <f>+'6-WACC'!G16</f>
        <v>0.4729021739167229</v>
      </c>
    </row>
    <row r="169" spans="1:8" ht="15">
      <c r="A169" s="18"/>
      <c r="B169" s="18"/>
      <c r="C169" s="433"/>
      <c r="F169" s="141"/>
      <c r="G169" s="141"/>
      <c r="H169" s="438"/>
    </row>
    <row r="170" spans="1:8" ht="15">
      <c r="A170" s="18">
        <f>+A168+1</f>
        <v>90</v>
      </c>
      <c r="B170" s="18"/>
      <c r="C170" s="433" t="s">
        <v>173</v>
      </c>
      <c r="D170" s="139" t="s">
        <v>488</v>
      </c>
      <c r="F170" s="135" t="s">
        <v>390</v>
      </c>
      <c r="G170" s="141"/>
      <c r="H170" s="452">
        <f>'6-WACC'!I12</f>
        <v>0.049533554557017724</v>
      </c>
    </row>
    <row r="171" spans="1:8" ht="15">
      <c r="A171" s="18">
        <f>+A170+1</f>
        <v>91</v>
      </c>
      <c r="B171" s="18"/>
      <c r="C171" s="433" t="s">
        <v>178</v>
      </c>
      <c r="D171" s="294" t="s">
        <v>501</v>
      </c>
      <c r="F171" s="135" t="s">
        <v>391</v>
      </c>
      <c r="G171" s="141"/>
      <c r="H171" s="452">
        <f>'6-WACC'!I14</f>
        <v>0</v>
      </c>
    </row>
    <row r="172" spans="1:8" ht="15">
      <c r="A172" s="18">
        <f>+A171+1</f>
        <v>92</v>
      </c>
      <c r="B172" s="18"/>
      <c r="C172" s="433" t="s">
        <v>174</v>
      </c>
      <c r="D172" s="294" t="s">
        <v>483</v>
      </c>
      <c r="E172" s="40"/>
      <c r="F172" s="135" t="s">
        <v>688</v>
      </c>
      <c r="G172" s="141"/>
      <c r="H172" s="452">
        <f>+'6-WACC'!I16</f>
        <v>0.1015</v>
      </c>
    </row>
    <row r="173" spans="1:8" ht="15">
      <c r="A173" s="18"/>
      <c r="B173" s="18"/>
      <c r="C173" s="433"/>
      <c r="F173" s="141"/>
      <c r="G173" s="141"/>
      <c r="H173" s="11"/>
    </row>
    <row r="174" spans="1:8" ht="15">
      <c r="A174" s="18">
        <f>+A172+1</f>
        <v>93</v>
      </c>
      <c r="B174" s="18"/>
      <c r="C174" s="123" t="s">
        <v>175</v>
      </c>
      <c r="D174" s="139" t="s">
        <v>489</v>
      </c>
      <c r="F174" s="135" t="str">
        <f>"(Line "&amp;A166&amp;" * Line "&amp;A170&amp;")"</f>
        <v>(Line 87 * Line 90)</v>
      </c>
      <c r="G174" s="692"/>
      <c r="H174" s="452">
        <f>H166*H170</f>
        <v>0.026109028925181448</v>
      </c>
    </row>
    <row r="175" spans="1:8" ht="15">
      <c r="A175" s="18">
        <f>+A174+1</f>
        <v>94</v>
      </c>
      <c r="B175" s="18"/>
      <c r="C175" s="123" t="s">
        <v>412</v>
      </c>
      <c r="D175" s="294" t="s">
        <v>501</v>
      </c>
      <c r="F175" s="135" t="str">
        <f>"(Line "&amp;A167&amp;" * Line "&amp;A171&amp;")"</f>
        <v>(Line 88 * Line 91)</v>
      </c>
      <c r="G175" s="24"/>
      <c r="H175" s="452">
        <f>H167*H171</f>
        <v>0</v>
      </c>
    </row>
    <row r="176" spans="1:8" ht="15">
      <c r="A176" s="18">
        <f>+A175+1</f>
        <v>95</v>
      </c>
      <c r="B176" s="35"/>
      <c r="C176" s="32" t="s">
        <v>176</v>
      </c>
      <c r="D176" s="373" t="s">
        <v>483</v>
      </c>
      <c r="E176" s="57"/>
      <c r="F176" s="439" t="str">
        <f>"(Line "&amp;A168&amp;" * Line "&amp;A172&amp;")"</f>
        <v>(Line 89 * Line 92)</v>
      </c>
      <c r="G176" s="448"/>
      <c r="H176" s="741">
        <f>H168*H172</f>
        <v>0.047999570652547376</v>
      </c>
    </row>
    <row r="177" spans="1:11" s="41" customFormat="1" ht="15">
      <c r="A177" s="18">
        <f>+A176+1</f>
        <v>96</v>
      </c>
      <c r="B177" s="7" t="s">
        <v>179</v>
      </c>
      <c r="C177" s="7"/>
      <c r="D177" s="431"/>
      <c r="E177" s="477"/>
      <c r="F177" s="135" t="str">
        <f>"(Sum Lines "&amp;A174&amp;" to "&amp;A176&amp;")"</f>
        <v>(Sum Lines 93 to 95)</v>
      </c>
      <c r="G177" s="693"/>
      <c r="H177" s="742">
        <f>SUM(H174:H176)</f>
        <v>0.07410859957772882</v>
      </c>
      <c r="J177" s="85"/>
      <c r="K177" s="85"/>
    </row>
    <row r="178" spans="1:11" s="41" customFormat="1" ht="15">
      <c r="A178" s="6"/>
      <c r="B178" s="6"/>
      <c r="C178" s="7"/>
      <c r="D178" s="431"/>
      <c r="E178" s="477"/>
      <c r="F178" s="28"/>
      <c r="G178" s="693"/>
      <c r="H178" s="694"/>
      <c r="K178" s="85"/>
    </row>
    <row r="179" spans="1:10" ht="15.75" thickBot="1">
      <c r="A179" s="18">
        <f>+A177+1</f>
        <v>97</v>
      </c>
      <c r="B179" s="695" t="s">
        <v>531</v>
      </c>
      <c r="C179" s="293"/>
      <c r="D179" s="687"/>
      <c r="E179" s="696"/>
      <c r="F179" s="91" t="str">
        <f>"(Line "&amp;A92&amp;" * Line "&amp;A177&amp;")"</f>
        <v>(Line 48 * Line 96)</v>
      </c>
      <c r="G179" s="697"/>
      <c r="H179" s="91">
        <f>H92*H177</f>
        <v>2517166.5531063806</v>
      </c>
      <c r="J179" s="453"/>
    </row>
    <row r="180" spans="1:10" ht="15.75" thickTop="1">
      <c r="A180" s="18"/>
      <c r="B180" s="698"/>
      <c r="C180" s="25"/>
      <c r="D180" s="431"/>
      <c r="E180" s="480"/>
      <c r="F180" s="28"/>
      <c r="G180" s="699"/>
      <c r="H180" s="28"/>
      <c r="J180" s="453"/>
    </row>
    <row r="181" spans="1:10" ht="15">
      <c r="A181" s="18"/>
      <c r="B181" s="698"/>
      <c r="C181" s="25"/>
      <c r="D181" s="431"/>
      <c r="E181" s="480"/>
      <c r="F181" s="28"/>
      <c r="G181" s="699"/>
      <c r="H181" s="28"/>
      <c r="J181" s="453"/>
    </row>
    <row r="182" spans="1:10" ht="15">
      <c r="A182" s="18"/>
      <c r="B182" s="698"/>
      <c r="C182" s="25"/>
      <c r="D182" s="431"/>
      <c r="E182" s="480"/>
      <c r="F182" s="28"/>
      <c r="G182" s="699"/>
      <c r="H182" s="28"/>
      <c r="J182" s="453"/>
    </row>
    <row r="183" spans="1:10" ht="15">
      <c r="A183" s="18"/>
      <c r="B183" s="698"/>
      <c r="C183" s="25"/>
      <c r="D183" s="431"/>
      <c r="E183" s="480"/>
      <c r="F183" s="28"/>
      <c r="G183" s="699"/>
      <c r="H183" s="28"/>
      <c r="J183" s="453"/>
    </row>
    <row r="184" spans="1:10" ht="15">
      <c r="A184" s="18"/>
      <c r="B184" s="698"/>
      <c r="C184" s="25"/>
      <c r="D184" s="431"/>
      <c r="E184" s="480"/>
      <c r="F184" s="28"/>
      <c r="G184" s="699"/>
      <c r="H184" s="28"/>
      <c r="J184" s="453"/>
    </row>
    <row r="185" spans="1:10" ht="15">
      <c r="A185" s="18"/>
      <c r="B185" s="698"/>
      <c r="C185" s="25"/>
      <c r="D185" s="431"/>
      <c r="E185" s="480"/>
      <c r="F185" s="28"/>
      <c r="G185" s="699"/>
      <c r="H185" s="28"/>
      <c r="J185" s="453"/>
    </row>
    <row r="186" spans="1:10" ht="15">
      <c r="A186" s="18"/>
      <c r="B186" s="698"/>
      <c r="C186" s="25"/>
      <c r="D186" s="431"/>
      <c r="E186" s="480"/>
      <c r="F186" s="28"/>
      <c r="G186" s="699"/>
      <c r="H186" s="28"/>
      <c r="J186" s="453"/>
    </row>
    <row r="187" spans="1:10" ht="15">
      <c r="A187" s="18"/>
      <c r="B187" s="698"/>
      <c r="C187" s="25"/>
      <c r="D187" s="431"/>
      <c r="E187" s="480"/>
      <c r="F187" s="28"/>
      <c r="G187" s="699"/>
      <c r="H187" s="28"/>
      <c r="J187" s="453"/>
    </row>
    <row r="188" spans="1:10" ht="15">
      <c r="A188" s="18"/>
      <c r="B188" s="698"/>
      <c r="C188" s="25"/>
      <c r="D188" s="431"/>
      <c r="E188" s="480"/>
      <c r="F188" s="28"/>
      <c r="G188" s="699"/>
      <c r="H188" s="28"/>
      <c r="J188" s="453"/>
    </row>
    <row r="189" spans="1:10" ht="15">
      <c r="A189" s="18"/>
      <c r="B189" s="698"/>
      <c r="C189" s="25"/>
      <c r="D189" s="431"/>
      <c r="E189" s="480"/>
      <c r="F189" s="28"/>
      <c r="G189" s="699"/>
      <c r="H189" s="28"/>
      <c r="J189" s="453"/>
    </row>
    <row r="190" spans="1:10" ht="15">
      <c r="A190" s="18"/>
      <c r="B190" s="698"/>
      <c r="C190" s="25"/>
      <c r="D190" s="431"/>
      <c r="E190" s="480"/>
      <c r="F190" s="28"/>
      <c r="G190" s="699"/>
      <c r="H190" s="28"/>
      <c r="J190" s="453"/>
    </row>
    <row r="191" spans="1:10" ht="15">
      <c r="A191" s="18"/>
      <c r="B191" s="698"/>
      <c r="C191" s="25"/>
      <c r="D191" s="431"/>
      <c r="E191" s="480"/>
      <c r="F191" s="28"/>
      <c r="G191" s="699"/>
      <c r="H191" s="28"/>
      <c r="J191" s="453"/>
    </row>
    <row r="192" spans="1:10" ht="15">
      <c r="A192" s="18"/>
      <c r="B192" s="698"/>
      <c r="C192" s="25"/>
      <c r="D192" s="431"/>
      <c r="E192" s="480"/>
      <c r="F192" s="28"/>
      <c r="G192" s="699"/>
      <c r="H192" s="28"/>
      <c r="J192" s="453"/>
    </row>
    <row r="193" spans="1:10" ht="15">
      <c r="A193" s="18"/>
      <c r="B193" s="698"/>
      <c r="C193" s="25"/>
      <c r="D193" s="431"/>
      <c r="E193" s="480"/>
      <c r="F193" s="28"/>
      <c r="G193" s="699"/>
      <c r="H193" s="28"/>
      <c r="J193" s="453"/>
    </row>
    <row r="194" spans="1:10" ht="15">
      <c r="A194" s="18"/>
      <c r="B194" s="698"/>
      <c r="C194" s="25"/>
      <c r="D194" s="50"/>
      <c r="F194" s="28"/>
      <c r="G194" s="699"/>
      <c r="H194" s="28"/>
      <c r="J194" s="453"/>
    </row>
    <row r="195" spans="1:10" ht="15">
      <c r="A195" s="18"/>
      <c r="B195" s="698"/>
      <c r="C195" s="25"/>
      <c r="D195" s="50" t="s">
        <v>567</v>
      </c>
      <c r="F195" s="28"/>
      <c r="G195" s="699"/>
      <c r="H195" s="28"/>
      <c r="J195" s="453"/>
    </row>
    <row r="196" spans="1:8" ht="15">
      <c r="A196" s="18"/>
      <c r="B196" s="18"/>
      <c r="C196" s="294"/>
      <c r="D196" s="24" t="s">
        <v>50</v>
      </c>
      <c r="E196" s="21" t="s">
        <v>496</v>
      </c>
      <c r="F196" s="141"/>
      <c r="G196" s="141"/>
      <c r="H196" s="700"/>
    </row>
    <row r="197" spans="1:8" ht="21">
      <c r="A197" s="899" t="s">
        <v>827</v>
      </c>
      <c r="B197" s="900"/>
      <c r="C197" s="900"/>
      <c r="D197" s="900"/>
      <c r="E197" s="900"/>
      <c r="F197" s="900"/>
      <c r="G197" s="900"/>
      <c r="H197" s="900"/>
    </row>
    <row r="198" spans="1:8" ht="20.25">
      <c r="A198" s="901" t="str">
        <f>$A$2</f>
        <v>(For Rate Year Beginning April 1, 2016, Based on December 31, 2015 Data)</v>
      </c>
      <c r="B198" s="901"/>
      <c r="C198" s="901"/>
      <c r="D198" s="901"/>
      <c r="E198" s="901"/>
      <c r="F198" s="901"/>
      <c r="G198" s="901"/>
      <c r="H198" s="901"/>
    </row>
    <row r="199" spans="1:8" ht="15">
      <c r="A199" s="18"/>
      <c r="B199" s="18"/>
      <c r="C199" s="294"/>
      <c r="F199" s="141"/>
      <c r="G199" s="141"/>
      <c r="H199" s="700"/>
    </row>
    <row r="200" spans="1:8" ht="15.75">
      <c r="A200" s="684" t="s">
        <v>459</v>
      </c>
      <c r="B200" s="685"/>
      <c r="C200" s="95"/>
      <c r="E200" s="477"/>
      <c r="H200" s="26"/>
    </row>
    <row r="201" spans="1:8" ht="15">
      <c r="A201" s="10"/>
      <c r="B201" s="18"/>
      <c r="C201" s="2"/>
      <c r="E201" s="438"/>
      <c r="F201" s="11"/>
      <c r="G201" s="11"/>
      <c r="H201" s="660"/>
    </row>
    <row r="202" spans="1:8" ht="15">
      <c r="A202" s="18" t="s">
        <v>496</v>
      </c>
      <c r="B202" s="698" t="s">
        <v>532</v>
      </c>
      <c r="E202" s="438"/>
      <c r="F202" s="141"/>
      <c r="G202" s="701"/>
      <c r="H202" s="11"/>
    </row>
    <row r="203" spans="1:8" ht="15">
      <c r="A203" s="18">
        <f>+A179+1</f>
        <v>98</v>
      </c>
      <c r="B203" s="18"/>
      <c r="C203" s="11" t="s">
        <v>530</v>
      </c>
      <c r="E203" s="40" t="str">
        <f>"(Note "&amp;B$258&amp;")"</f>
        <v>(Note G)</v>
      </c>
      <c r="F203" s="11" t="s">
        <v>767</v>
      </c>
      <c r="G203" s="3"/>
      <c r="H203" s="453">
        <f>Inputs!D98</f>
        <v>0.35</v>
      </c>
    </row>
    <row r="204" spans="1:8" ht="15">
      <c r="A204" s="18">
        <f>+A203+1</f>
        <v>99</v>
      </c>
      <c r="B204" s="18"/>
      <c r="C204" s="454" t="s">
        <v>529</v>
      </c>
      <c r="D204" s="702"/>
      <c r="E204" s="40" t="str">
        <f>"(Note "&amp;B$258&amp;")"</f>
        <v>(Note G)</v>
      </c>
      <c r="F204" s="11" t="s">
        <v>768</v>
      </c>
      <c r="G204" s="3"/>
      <c r="H204" s="453">
        <f>Inputs!D99</f>
        <v>0</v>
      </c>
    </row>
    <row r="205" spans="1:8" ht="15">
      <c r="A205" s="18">
        <f>+A204+1</f>
        <v>100</v>
      </c>
      <c r="B205" s="18"/>
      <c r="C205" s="454" t="s">
        <v>162</v>
      </c>
      <c r="D205" s="3" t="s">
        <v>214</v>
      </c>
      <c r="E205" s="40" t="str">
        <f>"(Note "&amp;B$258&amp;")"</f>
        <v>(Note G)</v>
      </c>
      <c r="F205" s="11" t="s">
        <v>769</v>
      </c>
      <c r="G205" s="3"/>
      <c r="H205" s="453">
        <f>Inputs!D100</f>
        <v>0</v>
      </c>
    </row>
    <row r="206" spans="1:8" ht="15">
      <c r="A206" s="18">
        <f>+A205+1</f>
        <v>101</v>
      </c>
      <c r="B206" s="18"/>
      <c r="C206" s="454" t="s">
        <v>165</v>
      </c>
      <c r="D206" s="455" t="s">
        <v>215</v>
      </c>
      <c r="F206" s="11"/>
      <c r="G206" s="3"/>
      <c r="H206" s="456">
        <f>1-(((1-H204)*(1-H203))/(1-H204*H203*H205))</f>
        <v>0.35</v>
      </c>
    </row>
    <row r="207" spans="1:11" s="45" customFormat="1" ht="15">
      <c r="A207" s="21">
        <f>A206+1</f>
        <v>102</v>
      </c>
      <c r="C207" s="454" t="s">
        <v>550</v>
      </c>
      <c r="D207" s="45" t="s">
        <v>392</v>
      </c>
      <c r="H207" s="453">
        <f>H206/(1-H206)</f>
        <v>0.5384615384615384</v>
      </c>
      <c r="K207" s="703"/>
    </row>
    <row r="208" spans="1:8" ht="15">
      <c r="A208" s="18"/>
      <c r="B208" s="18"/>
      <c r="E208" s="669"/>
      <c r="F208" s="458"/>
      <c r="G208" s="701"/>
      <c r="H208" s="456"/>
    </row>
    <row r="209" spans="1:8" ht="15">
      <c r="A209" s="18"/>
      <c r="B209" s="698" t="s">
        <v>527</v>
      </c>
      <c r="C209" s="139"/>
      <c r="D209" s="19"/>
      <c r="F209" s="457"/>
      <c r="G209" s="704"/>
      <c r="H209" s="670"/>
    </row>
    <row r="210" spans="1:8" ht="15">
      <c r="A210" s="18">
        <f>A207+1</f>
        <v>103</v>
      </c>
      <c r="B210" s="18"/>
      <c r="C210" s="139" t="s">
        <v>528</v>
      </c>
      <c r="D210" s="19"/>
      <c r="E210" s="40"/>
      <c r="F210" s="135" t="s">
        <v>45</v>
      </c>
      <c r="G210" s="704"/>
      <c r="H210" s="135">
        <f>'5-CostSupport'!J24</f>
        <v>16208.521926113732</v>
      </c>
    </row>
    <row r="211" spans="1:8" ht="15.75">
      <c r="A211" s="18">
        <f>+A210+1</f>
        <v>104</v>
      </c>
      <c r="B211" s="18"/>
      <c r="C211" s="60" t="s">
        <v>456</v>
      </c>
      <c r="D211" s="23" t="s">
        <v>2</v>
      </c>
      <c r="E211" s="40"/>
      <c r="F211" s="135" t="s">
        <v>393</v>
      </c>
      <c r="G211" s="705"/>
      <c r="H211" s="682">
        <f>H210*(1/(1-H206))</f>
        <v>24936.18757863651</v>
      </c>
    </row>
    <row r="212" spans="1:10" ht="15">
      <c r="A212" s="18"/>
      <c r="B212" s="18"/>
      <c r="E212" s="669"/>
      <c r="F212" s="458"/>
      <c r="G212" s="701"/>
      <c r="H212" s="459"/>
      <c r="J212" s="25"/>
    </row>
    <row r="213" spans="1:10" ht="15">
      <c r="A213" s="18">
        <f>+A211+1</f>
        <v>105</v>
      </c>
      <c r="B213" s="41" t="s">
        <v>544</v>
      </c>
      <c r="C213" s="12"/>
      <c r="D213" s="11" t="s">
        <v>3</v>
      </c>
      <c r="E213" s="438"/>
      <c r="F213" s="135" t="str">
        <f>"[Line "&amp;A207&amp;" * Line "&amp;A179&amp;" * (1- (Line "&amp;A174&amp;" / Line "&amp;A177&amp;"))]"</f>
        <v>[Line 102 * Line 97 * (1- (Line 93 / Line 96))]</v>
      </c>
      <c r="G213" s="11"/>
      <c r="H213" s="56">
        <f>((H207*H179*(1-(H174/H177))))</f>
        <v>877880.4676147407</v>
      </c>
      <c r="J213" s="670"/>
    </row>
    <row r="214" spans="1:10" ht="15.75">
      <c r="A214" s="18"/>
      <c r="B214" s="18"/>
      <c r="C214" s="123"/>
      <c r="D214" s="19"/>
      <c r="E214" s="38"/>
      <c r="F214" s="50"/>
      <c r="G214" s="705"/>
      <c r="H214" s="50"/>
      <c r="J214" s="25"/>
    </row>
    <row r="215" spans="1:10" ht="15.75" thickBot="1">
      <c r="A215" s="18">
        <f>+A213+1</f>
        <v>106</v>
      </c>
      <c r="B215" s="695" t="s">
        <v>479</v>
      </c>
      <c r="C215" s="695"/>
      <c r="D215" s="687"/>
      <c r="E215" s="108"/>
      <c r="F215" s="91" t="str">
        <f>"(Line "&amp;A213&amp;" - Line "&amp;A211&amp;")"</f>
        <v>(Line 105 - Line 104)</v>
      </c>
      <c r="G215" s="706"/>
      <c r="H215" s="743">
        <f>H213-H211</f>
        <v>852944.2800361043</v>
      </c>
      <c r="J215" s="494"/>
    </row>
    <row r="216" spans="1:10" ht="15.75" thickTop="1">
      <c r="A216" s="18"/>
      <c r="B216" s="18"/>
      <c r="C216" s="458"/>
      <c r="F216" s="445"/>
      <c r="G216" s="707"/>
      <c r="H216" s="494"/>
      <c r="J216" s="25"/>
    </row>
    <row r="217" spans="1:10" ht="15.75">
      <c r="A217" s="684" t="s">
        <v>278</v>
      </c>
      <c r="B217" s="685"/>
      <c r="C217" s="95"/>
      <c r="E217" s="36"/>
      <c r="H217" s="26"/>
      <c r="J217" s="25"/>
    </row>
    <row r="218" spans="1:10" ht="15">
      <c r="A218" s="21"/>
      <c r="B218" s="12"/>
      <c r="C218" s="12"/>
      <c r="D218" s="12"/>
      <c r="J218" s="25"/>
    </row>
    <row r="219" spans="1:4" ht="15">
      <c r="A219" s="21"/>
      <c r="B219" s="41" t="s">
        <v>480</v>
      </c>
      <c r="C219" s="25"/>
      <c r="D219" s="25"/>
    </row>
    <row r="220" spans="1:8" ht="15">
      <c r="A220" s="21">
        <f>+A215+1</f>
        <v>107</v>
      </c>
      <c r="B220" s="12"/>
      <c r="C220" s="25" t="s">
        <v>481</v>
      </c>
      <c r="D220" s="25"/>
      <c r="F220" s="135" t="str">
        <f>"(Line "&amp;A66&amp;")"</f>
        <v>(Line 35)</v>
      </c>
      <c r="H220" s="661">
        <f>H66</f>
        <v>36175931.943569094</v>
      </c>
    </row>
    <row r="221" spans="1:8" ht="15">
      <c r="A221" s="18">
        <f>+A220+1</f>
        <v>108</v>
      </c>
      <c r="B221" s="12"/>
      <c r="C221" s="25" t="s">
        <v>208</v>
      </c>
      <c r="D221" s="25"/>
      <c r="F221" s="439" t="str">
        <f>"(Line "&amp;A90&amp;")"</f>
        <v>(Line 47)</v>
      </c>
      <c r="H221" s="84">
        <f>H90</f>
        <v>-2210014.7969868025</v>
      </c>
    </row>
    <row r="222" spans="1:8" ht="15">
      <c r="A222" s="18">
        <f>+A221+1</f>
        <v>109</v>
      </c>
      <c r="B222" s="18"/>
      <c r="C222" s="14" t="s">
        <v>543</v>
      </c>
      <c r="D222" s="29"/>
      <c r="E222" s="708"/>
      <c r="F222" s="135" t="str">
        <f>"(Line "&amp;A92&amp;")"</f>
        <v>(Line 48)</v>
      </c>
      <c r="G222" s="29"/>
      <c r="H222" s="744">
        <f>SUM(H220:H221)</f>
        <v>33965917.14658229</v>
      </c>
    </row>
    <row r="223" spans="1:8" ht="15">
      <c r="A223" s="18"/>
      <c r="B223" s="18"/>
      <c r="C223" s="139"/>
      <c r="D223" s="19"/>
      <c r="E223" s="438"/>
      <c r="F223" s="11"/>
      <c r="G223" s="11"/>
      <c r="H223" s="661"/>
    </row>
    <row r="224" spans="1:10" ht="15">
      <c r="A224" s="18">
        <f>+A222+1</f>
        <v>110</v>
      </c>
      <c r="C224" s="139" t="s">
        <v>538</v>
      </c>
      <c r="D224" s="19"/>
      <c r="F224" s="135" t="str">
        <f>"(Line "&amp;A125&amp;")"</f>
        <v>(Line 66)</v>
      </c>
      <c r="H224" s="661">
        <f>H125</f>
        <v>1417979.0573663695</v>
      </c>
      <c r="J224" s="453"/>
    </row>
    <row r="225" spans="1:10" ht="15">
      <c r="A225" s="18">
        <f>+A224+1</f>
        <v>111</v>
      </c>
      <c r="C225" s="123" t="s">
        <v>535</v>
      </c>
      <c r="D225" s="19"/>
      <c r="F225" s="135" t="str">
        <f>"(Line "&amp;A138&amp;")"</f>
        <v>(Line 73)</v>
      </c>
      <c r="H225" s="661">
        <f>H138</f>
        <v>1830196.5310318565</v>
      </c>
      <c r="J225" s="453"/>
    </row>
    <row r="226" spans="1:10" ht="15">
      <c r="A226" s="18">
        <f>+A225+1</f>
        <v>112</v>
      </c>
      <c r="B226" s="18"/>
      <c r="C226" s="139" t="s">
        <v>482</v>
      </c>
      <c r="D226" s="19"/>
      <c r="E226" s="438"/>
      <c r="F226" s="135" t="str">
        <f>"(Line "&amp;A144&amp;")"</f>
        <v>(Line 75)</v>
      </c>
      <c r="G226" s="11"/>
      <c r="H226" s="661">
        <f>H144</f>
        <v>358219.96967725374</v>
      </c>
      <c r="J226" s="709"/>
    </row>
    <row r="227" spans="1:10" ht="15">
      <c r="A227" s="18">
        <f>+A226+1</f>
        <v>113</v>
      </c>
      <c r="B227" s="18"/>
      <c r="C227" s="710" t="s">
        <v>553</v>
      </c>
      <c r="D227" s="19"/>
      <c r="E227" s="438"/>
      <c r="F227" s="135" t="str">
        <f>"(Line "&amp;A179&amp;")"</f>
        <v>(Line 97)</v>
      </c>
      <c r="G227" s="11"/>
      <c r="H227" s="661">
        <f>H179</f>
        <v>2517166.5531063806</v>
      </c>
      <c r="J227" s="709"/>
    </row>
    <row r="228" spans="1:10" ht="15">
      <c r="A228" s="18">
        <f>+A227+1</f>
        <v>114</v>
      </c>
      <c r="B228" s="18"/>
      <c r="C228" s="710" t="s">
        <v>554</v>
      </c>
      <c r="D228" s="19"/>
      <c r="E228" s="438"/>
      <c r="F228" s="135" t="str">
        <f>"(Line "&amp;A215&amp;")"</f>
        <v>(Line 106)</v>
      </c>
      <c r="G228" s="11"/>
      <c r="H228" s="661">
        <f>H215</f>
        <v>852944.2800361043</v>
      </c>
      <c r="J228" s="709"/>
    </row>
    <row r="229" spans="1:10" ht="15" thickBot="1">
      <c r="A229" s="18"/>
      <c r="B229" s="18"/>
      <c r="C229" s="710"/>
      <c r="D229" s="19"/>
      <c r="E229" s="438"/>
      <c r="F229" s="11"/>
      <c r="G229" s="11"/>
      <c r="H229" s="661"/>
      <c r="J229" s="25"/>
    </row>
    <row r="230" spans="1:11" ht="18" thickBot="1">
      <c r="A230" s="711">
        <f>+A228+1</f>
        <v>115</v>
      </c>
      <c r="B230" s="712"/>
      <c r="C230" s="109" t="s">
        <v>161</v>
      </c>
      <c r="D230" s="460"/>
      <c r="E230" s="713"/>
      <c r="F230" s="93" t="str">
        <f>"(Sum Lines "&amp;A224&amp;" to "&amp;A228&amp;")"</f>
        <v>(Sum Lines 110 to 114)</v>
      </c>
      <c r="G230" s="714"/>
      <c r="H230" s="745">
        <f>SUM(H224:H228)</f>
        <v>6976506.391217965</v>
      </c>
      <c r="J230" s="715"/>
      <c r="K230" s="85"/>
    </row>
    <row r="231" spans="1:11" ht="17.25">
      <c r="A231" s="716"/>
      <c r="B231" s="310"/>
      <c r="C231" s="110"/>
      <c r="D231" s="461"/>
      <c r="E231" s="463"/>
      <c r="F231" s="28"/>
      <c r="G231" s="312"/>
      <c r="H231" s="715"/>
      <c r="J231" s="40"/>
      <c r="K231" s="717"/>
    </row>
    <row r="232" spans="1:10" ht="17.25">
      <c r="A232" s="716"/>
      <c r="B232" s="60" t="s">
        <v>505</v>
      </c>
      <c r="C232" s="110"/>
      <c r="D232" s="461"/>
      <c r="E232" s="463"/>
      <c r="F232" s="28"/>
      <c r="G232" s="312"/>
      <c r="H232" s="715"/>
      <c r="J232" s="25"/>
    </row>
    <row r="233" spans="1:10" ht="17.25">
      <c r="A233" s="38">
        <f>+A230+1</f>
        <v>116</v>
      </c>
      <c r="B233" s="38"/>
      <c r="C233" s="139" t="str">
        <f>+C42</f>
        <v>Transmission Plant In Service under SPP tariff</v>
      </c>
      <c r="D233" s="461"/>
      <c r="E233" s="463"/>
      <c r="F233" s="135" t="str">
        <f>"(Line "&amp;A42&amp;")"</f>
        <v>(Line 20)</v>
      </c>
      <c r="G233" s="312"/>
      <c r="H233" s="746">
        <f>H42</f>
        <v>55909587.02253676</v>
      </c>
      <c r="J233" s="25"/>
    </row>
    <row r="234" spans="1:8" ht="17.25">
      <c r="A234" s="38">
        <f>+A233+1</f>
        <v>117</v>
      </c>
      <c r="B234" s="38"/>
      <c r="C234" s="373" t="s">
        <v>223</v>
      </c>
      <c r="D234" s="39" t="s">
        <v>496</v>
      </c>
      <c r="E234" s="57" t="str">
        <f>"(Note "&amp;B$260&amp;")"</f>
        <v>(Note H)</v>
      </c>
      <c r="F234" s="439" t="s">
        <v>46</v>
      </c>
      <c r="G234" s="718"/>
      <c r="H234" s="462">
        <f>'5-CostSupport'!G31</f>
        <v>0</v>
      </c>
    </row>
    <row r="235" spans="1:8" ht="17.25">
      <c r="A235" s="38">
        <f>+A234+1</f>
        <v>118</v>
      </c>
      <c r="B235" s="38"/>
      <c r="C235" s="139" t="s">
        <v>506</v>
      </c>
      <c r="D235" s="461"/>
      <c r="E235" s="463"/>
      <c r="F235" s="135" t="str">
        <f>"(Line "&amp;A233&amp;" - Line "&amp;A234&amp;")"</f>
        <v>(Line 116 - Line 117)</v>
      </c>
      <c r="G235" s="312"/>
      <c r="H235" s="746">
        <f>H233-H234</f>
        <v>55909587.02253676</v>
      </c>
    </row>
    <row r="236" spans="1:8" ht="17.25">
      <c r="A236" s="38">
        <f>+A235+1</f>
        <v>119</v>
      </c>
      <c r="B236" s="38"/>
      <c r="C236" s="139" t="s">
        <v>507</v>
      </c>
      <c r="D236" s="461"/>
      <c r="E236" s="463"/>
      <c r="F236" s="135" t="str">
        <f>"(Line "&amp;A235&amp;" / Line "&amp;A233&amp;")"</f>
        <v>(Line 118 / Line 116)</v>
      </c>
      <c r="G236" s="312"/>
      <c r="H236" s="464">
        <f>H235/H233</f>
        <v>1</v>
      </c>
    </row>
    <row r="237" spans="1:8" ht="17.25">
      <c r="A237" s="38">
        <f>+A236+1</f>
        <v>120</v>
      </c>
      <c r="B237" s="38"/>
      <c r="C237" s="373" t="s">
        <v>161</v>
      </c>
      <c r="D237" s="465"/>
      <c r="E237" s="719"/>
      <c r="F237" s="439" t="str">
        <f>"(Line "&amp;A230&amp;")"</f>
        <v>(Line 115)</v>
      </c>
      <c r="G237" s="718"/>
      <c r="H237" s="462">
        <f>H230</f>
        <v>6976506.391217965</v>
      </c>
    </row>
    <row r="238" spans="1:8" ht="17.25">
      <c r="A238" s="38">
        <f>+A237+1</f>
        <v>121</v>
      </c>
      <c r="B238" s="38"/>
      <c r="C238" s="7" t="s">
        <v>508</v>
      </c>
      <c r="D238" s="461"/>
      <c r="E238" s="463"/>
      <c r="F238" s="135" t="str">
        <f>"(Line "&amp;A236&amp;" * Line "&amp;A237&amp;")"</f>
        <v>(Line 119 * Line 120)</v>
      </c>
      <c r="G238" s="312"/>
      <c r="H238" s="42">
        <f>H236*H237</f>
        <v>6976506.391217965</v>
      </c>
    </row>
    <row r="239" spans="1:8" ht="15">
      <c r="A239" s="672"/>
      <c r="B239" s="18"/>
      <c r="C239" s="139"/>
      <c r="D239" s="19"/>
      <c r="E239" s="438"/>
      <c r="F239" s="11"/>
      <c r="G239" s="11"/>
      <c r="H239" s="660"/>
    </row>
    <row r="240" spans="1:8" ht="15">
      <c r="A240" s="672"/>
      <c r="B240" s="95" t="s">
        <v>263</v>
      </c>
      <c r="C240" s="139"/>
      <c r="D240" s="19"/>
      <c r="E240" s="438"/>
      <c r="F240" s="11"/>
      <c r="G240" s="11"/>
      <c r="H240" s="660"/>
    </row>
    <row r="241" spans="1:8" ht="15">
      <c r="A241" s="18">
        <f>+A238+1</f>
        <v>122</v>
      </c>
      <c r="B241" s="12"/>
      <c r="C241" s="10" t="s">
        <v>484</v>
      </c>
      <c r="D241" s="19"/>
      <c r="E241" s="438"/>
      <c r="F241" s="11" t="s">
        <v>810</v>
      </c>
      <c r="G241" s="11"/>
      <c r="H241" s="747">
        <f>'3-RevenueCredits'!D20</f>
        <v>62933.33694017524</v>
      </c>
    </row>
    <row r="242" spans="1:8" ht="15">
      <c r="A242" s="18" t="s">
        <v>264</v>
      </c>
      <c r="B242" s="12"/>
      <c r="C242" s="32" t="s">
        <v>267</v>
      </c>
      <c r="D242" s="39"/>
      <c r="E242" s="450"/>
      <c r="F242" s="39"/>
      <c r="G242" s="39"/>
      <c r="H242" s="372"/>
    </row>
    <row r="243" spans="1:8" ht="15">
      <c r="A243" s="18" t="s">
        <v>265</v>
      </c>
      <c r="B243" s="12"/>
      <c r="C243" s="95" t="s">
        <v>266</v>
      </c>
      <c r="D243" s="19"/>
      <c r="E243" s="438"/>
      <c r="F243" s="11" t="s">
        <v>268</v>
      </c>
      <c r="G243" s="11"/>
      <c r="H243" s="748">
        <f>SUM(H241:H242)</f>
        <v>62933.33694017524</v>
      </c>
    </row>
    <row r="244" spans="1:12" ht="15">
      <c r="A244" s="18"/>
      <c r="B244" s="18"/>
      <c r="C244" s="25"/>
      <c r="D244" s="25"/>
      <c r="F244" s="11"/>
      <c r="G244" s="11"/>
      <c r="H244" s="660"/>
      <c r="J244" s="23"/>
      <c r="K244" s="720"/>
      <c r="L244" s="25"/>
    </row>
    <row r="245" spans="1:12" s="41" customFormat="1" ht="17.25">
      <c r="A245" s="812">
        <f>A241+1</f>
        <v>123</v>
      </c>
      <c r="B245" s="97"/>
      <c r="C245" s="813" t="s">
        <v>910</v>
      </c>
      <c r="D245" s="814"/>
      <c r="E245" s="815"/>
      <c r="F245" s="816" t="str">
        <f>"(Line "&amp;A238&amp;" - Line "&amp;A243&amp;")"</f>
        <v>(Line 121 - Line 122b)</v>
      </c>
      <c r="G245" s="817"/>
      <c r="H245" s="818">
        <f>H238-H243</f>
        <v>6913573.05427779</v>
      </c>
      <c r="J245" s="715"/>
      <c r="K245" s="724"/>
      <c r="L245" s="432"/>
    </row>
    <row r="246" spans="1:12" ht="15">
      <c r="A246" s="672"/>
      <c r="B246" s="18"/>
      <c r="C246" s="25"/>
      <c r="D246" s="25"/>
      <c r="F246" s="11"/>
      <c r="G246" s="11"/>
      <c r="H246" s="660"/>
      <c r="J246" s="25"/>
      <c r="K246" s="464"/>
      <c r="L246" s="25"/>
    </row>
    <row r="247" spans="1:12" ht="15">
      <c r="A247" s="24">
        <v>124</v>
      </c>
      <c r="B247" s="18"/>
      <c r="C247" s="25" t="s">
        <v>911</v>
      </c>
      <c r="D247" s="25"/>
      <c r="F247" s="11"/>
      <c r="G247" s="11"/>
      <c r="H247" s="860">
        <v>1590194</v>
      </c>
      <c r="J247" s="25"/>
      <c r="K247" s="808"/>
      <c r="L247" s="25"/>
    </row>
    <row r="248" spans="1:12" ht="15.75" thickBot="1">
      <c r="A248" s="24">
        <v>125</v>
      </c>
      <c r="B248" s="18"/>
      <c r="C248" s="25" t="s">
        <v>968</v>
      </c>
      <c r="D248" s="25"/>
      <c r="F248" s="11"/>
      <c r="G248" s="11"/>
      <c r="H248" s="860">
        <v>-575583.044635823</v>
      </c>
      <c r="J248" s="25"/>
      <c r="K248" s="808"/>
      <c r="L248" s="25"/>
    </row>
    <row r="249" spans="1:12" s="41" customFormat="1" ht="27" customHeight="1" thickBot="1">
      <c r="A249" s="711">
        <v>126</v>
      </c>
      <c r="B249" s="721"/>
      <c r="C249" s="722" t="s">
        <v>142</v>
      </c>
      <c r="D249" s="31"/>
      <c r="E249" s="723"/>
      <c r="F249" s="93" t="s">
        <v>969</v>
      </c>
      <c r="G249" s="460"/>
      <c r="H249" s="861">
        <f>+H248+H245+H247</f>
        <v>7928184.009641967</v>
      </c>
      <c r="J249" s="715"/>
      <c r="K249" s="856"/>
      <c r="L249" s="432"/>
    </row>
    <row r="250" spans="1:12" s="41" customFormat="1" ht="27" customHeight="1">
      <c r="A250" s="716"/>
      <c r="B250" s="432"/>
      <c r="C250" s="725"/>
      <c r="D250" s="857"/>
      <c r="E250" s="313"/>
      <c r="F250" s="858"/>
      <c r="G250" s="461"/>
      <c r="H250" s="859"/>
      <c r="J250" s="715"/>
      <c r="K250" s="856"/>
      <c r="L250" s="432"/>
    </row>
    <row r="251" spans="1:11" s="25" customFormat="1" ht="21">
      <c r="A251" s="115"/>
      <c r="B251" s="116" t="s">
        <v>195</v>
      </c>
      <c r="C251" s="117"/>
      <c r="D251" s="117"/>
      <c r="E251" s="467"/>
      <c r="F251" s="307"/>
      <c r="G251" s="59"/>
      <c r="H251" s="56"/>
      <c r="K251" s="720"/>
    </row>
    <row r="252" spans="1:11" s="25" customFormat="1" ht="25.5" customHeight="1">
      <c r="A252" s="118"/>
      <c r="B252" s="310" t="s">
        <v>498</v>
      </c>
      <c r="C252" s="312" t="s">
        <v>361</v>
      </c>
      <c r="D252" s="312"/>
      <c r="E252" s="313"/>
      <c r="F252" s="314"/>
      <c r="G252" s="314"/>
      <c r="H252" s="308"/>
      <c r="I252" s="179"/>
      <c r="J252" s="179"/>
      <c r="K252" s="720"/>
    </row>
    <row r="253" spans="1:11" s="25" customFormat="1" ht="25.5" customHeight="1">
      <c r="A253" s="118"/>
      <c r="B253" s="310" t="s">
        <v>548</v>
      </c>
      <c r="C253" s="312" t="s">
        <v>738</v>
      </c>
      <c r="D253" s="312"/>
      <c r="E253" s="312"/>
      <c r="F253" s="312"/>
      <c r="G253" s="314"/>
      <c r="I253" s="179"/>
      <c r="J253" s="726"/>
      <c r="K253" s="720"/>
    </row>
    <row r="254" spans="1:11" s="25" customFormat="1" ht="25.5" customHeight="1">
      <c r="A254" s="118"/>
      <c r="B254" s="310" t="s">
        <v>485</v>
      </c>
      <c r="C254" s="309" t="s">
        <v>457</v>
      </c>
      <c r="D254" s="312"/>
      <c r="E254" s="313"/>
      <c r="F254" s="314"/>
      <c r="G254" s="314"/>
      <c r="H254" s="308"/>
      <c r="I254" s="179"/>
      <c r="J254" s="179"/>
      <c r="K254" s="720"/>
    </row>
    <row r="255" spans="1:11" s="25" customFormat="1" ht="25.5" customHeight="1">
      <c r="A255" s="118"/>
      <c r="B255" s="310" t="s">
        <v>499</v>
      </c>
      <c r="C255" s="275" t="s">
        <v>216</v>
      </c>
      <c r="D255" s="312"/>
      <c r="E255" s="313"/>
      <c r="F255" s="314"/>
      <c r="G255" s="314"/>
      <c r="H255" s="308"/>
      <c r="I255" s="179"/>
      <c r="J255" s="179"/>
      <c r="K255" s="720"/>
    </row>
    <row r="256" spans="1:11" s="25" customFormat="1" ht="25.5" customHeight="1">
      <c r="A256" s="118"/>
      <c r="B256" s="310" t="s">
        <v>497</v>
      </c>
      <c r="C256" s="311" t="s">
        <v>217</v>
      </c>
      <c r="D256" s="312"/>
      <c r="E256" s="313"/>
      <c r="F256" s="314"/>
      <c r="G256" s="314"/>
      <c r="H256" s="308"/>
      <c r="I256" s="179"/>
      <c r="J256" s="179"/>
      <c r="K256" s="720"/>
    </row>
    <row r="257" spans="1:11" s="25" customFormat="1" ht="25.5" customHeight="1">
      <c r="A257" s="118"/>
      <c r="B257" s="310" t="s">
        <v>454</v>
      </c>
      <c r="C257" s="311" t="s">
        <v>17</v>
      </c>
      <c r="D257" s="312"/>
      <c r="E257" s="313"/>
      <c r="F257" s="314"/>
      <c r="G257" s="314"/>
      <c r="H257" s="308"/>
      <c r="I257" s="179"/>
      <c r="J257" s="179"/>
      <c r="K257" s="720"/>
    </row>
    <row r="258" spans="1:11" s="25" customFormat="1" ht="25.5" customHeight="1">
      <c r="A258" s="118"/>
      <c r="B258" s="310" t="s">
        <v>500</v>
      </c>
      <c r="C258" s="311" t="s">
        <v>654</v>
      </c>
      <c r="D258" s="312"/>
      <c r="E258" s="313"/>
      <c r="F258" s="314"/>
      <c r="G258" s="314"/>
      <c r="H258" s="308"/>
      <c r="I258" s="179"/>
      <c r="J258" s="179"/>
      <c r="K258" s="720"/>
    </row>
    <row r="259" spans="1:11" s="25" customFormat="1" ht="25.5" customHeight="1">
      <c r="A259" s="118"/>
      <c r="B259" s="310"/>
      <c r="C259" s="311" t="s">
        <v>794</v>
      </c>
      <c r="D259" s="312"/>
      <c r="E259" s="313"/>
      <c r="F259" s="314"/>
      <c r="G259" s="314"/>
      <c r="H259" s="308"/>
      <c r="I259" s="179"/>
      <c r="J259" s="179"/>
      <c r="K259" s="720"/>
    </row>
    <row r="260" spans="1:10" ht="25.5" customHeight="1">
      <c r="A260" s="119"/>
      <c r="B260" s="468" t="s">
        <v>290</v>
      </c>
      <c r="C260" s="275" t="s">
        <v>970</v>
      </c>
      <c r="D260" s="275"/>
      <c r="E260" s="313"/>
      <c r="F260" s="314"/>
      <c r="G260" s="314"/>
      <c r="H260" s="308"/>
      <c r="I260" s="276"/>
      <c r="J260" s="276"/>
    </row>
    <row r="261" spans="1:10" ht="24" customHeight="1">
      <c r="A261" s="119"/>
      <c r="B261" s="468"/>
      <c r="C261" s="315"/>
      <c r="D261" s="275"/>
      <c r="E261" s="313"/>
      <c r="F261" s="314"/>
      <c r="G261" s="314"/>
      <c r="H261" s="308"/>
      <c r="I261" s="276"/>
      <c r="J261" s="727"/>
    </row>
    <row r="262" spans="1:10" ht="24" customHeight="1">
      <c r="A262" s="469"/>
      <c r="B262" s="316"/>
      <c r="C262" s="276"/>
      <c r="D262" s="275"/>
      <c r="E262" s="470"/>
      <c r="F262" s="470"/>
      <c r="G262" s="276"/>
      <c r="H262" s="276"/>
      <c r="I262" s="276"/>
      <c r="J262" s="727"/>
    </row>
    <row r="263" spans="1:10" ht="24" customHeight="1">
      <c r="A263" s="469"/>
      <c r="B263" s="316"/>
      <c r="C263" s="276"/>
      <c r="D263" s="275"/>
      <c r="E263" s="470"/>
      <c r="F263" s="470"/>
      <c r="G263" s="276"/>
      <c r="H263" s="276"/>
      <c r="I263" s="276"/>
      <c r="J263" s="727"/>
    </row>
    <row r="264" spans="1:10" ht="24" customHeight="1">
      <c r="A264" s="469"/>
      <c r="B264" s="316"/>
      <c r="C264" s="276"/>
      <c r="D264" s="275"/>
      <c r="E264" s="470"/>
      <c r="F264" s="470"/>
      <c r="G264" s="276"/>
      <c r="H264" s="276"/>
      <c r="I264" s="276"/>
      <c r="J264" s="727"/>
    </row>
    <row r="265" spans="1:9" ht="20.25">
      <c r="A265" s="469"/>
      <c r="B265" s="275"/>
      <c r="C265" s="276"/>
      <c r="D265" s="275"/>
      <c r="E265" s="471"/>
      <c r="F265" s="470"/>
      <c r="G265" s="276"/>
      <c r="H265" s="276"/>
      <c r="I265" s="276"/>
    </row>
    <row r="266" spans="1:9" ht="20.25">
      <c r="A266" s="469"/>
      <c r="B266" s="275"/>
      <c r="C266" s="276"/>
      <c r="D266" s="472" t="s">
        <v>567</v>
      </c>
      <c r="E266" s="470"/>
      <c r="F266" s="470"/>
      <c r="G266" s="276"/>
      <c r="H266" s="276"/>
      <c r="I266" s="276"/>
    </row>
    <row r="267" spans="1:9" ht="20.25">
      <c r="A267" s="469"/>
      <c r="B267" s="275"/>
      <c r="C267" s="276"/>
      <c r="D267" s="472" t="s">
        <v>82</v>
      </c>
      <c r="E267" s="470"/>
      <c r="F267" s="470"/>
      <c r="G267" s="276"/>
      <c r="H267" s="276"/>
      <c r="I267" s="276"/>
    </row>
    <row r="268" spans="1:9" ht="20.25">
      <c r="A268" s="469"/>
      <c r="B268" s="275"/>
      <c r="C268" s="276"/>
      <c r="D268" s="275"/>
      <c r="E268" s="470"/>
      <c r="F268" s="470"/>
      <c r="G268" s="276"/>
      <c r="H268" s="276"/>
      <c r="I268" s="276"/>
    </row>
    <row r="269" spans="1:9" ht="20.25">
      <c r="A269" s="469"/>
      <c r="B269" s="275"/>
      <c r="C269" s="276"/>
      <c r="D269" s="275"/>
      <c r="E269" s="470"/>
      <c r="F269" s="470"/>
      <c r="G269" s="276"/>
      <c r="H269" s="276"/>
      <c r="I269" s="276"/>
    </row>
    <row r="270" spans="1:9" ht="20.25">
      <c r="A270" s="469"/>
      <c r="B270" s="275"/>
      <c r="C270" s="276"/>
      <c r="D270" s="275"/>
      <c r="E270" s="470"/>
      <c r="F270" s="470"/>
      <c r="G270" s="276"/>
      <c r="H270" s="276"/>
      <c r="I270" s="276"/>
    </row>
    <row r="271" spans="1:9" ht="20.25">
      <c r="A271" s="469"/>
      <c r="B271" s="275"/>
      <c r="C271" s="276"/>
      <c r="D271" s="275"/>
      <c r="E271" s="470"/>
      <c r="F271" s="470"/>
      <c r="G271" s="276"/>
      <c r="H271" s="276"/>
      <c r="I271" s="276"/>
    </row>
    <row r="272" spans="1:9" ht="20.25">
      <c r="A272" s="469"/>
      <c r="B272" s="275"/>
      <c r="C272" s="276"/>
      <c r="D272" s="275"/>
      <c r="E272" s="470"/>
      <c r="F272" s="470"/>
      <c r="G272" s="276"/>
      <c r="H272" s="276"/>
      <c r="I272" s="276"/>
    </row>
    <row r="273" spans="1:9" ht="20.25">
      <c r="A273" s="469"/>
      <c r="B273" s="275"/>
      <c r="C273" s="276"/>
      <c r="D273" s="275"/>
      <c r="E273" s="470"/>
      <c r="F273" s="470"/>
      <c r="G273" s="276"/>
      <c r="H273" s="276"/>
      <c r="I273" s="276"/>
    </row>
    <row r="274" spans="1:9" ht="20.25">
      <c r="A274" s="469"/>
      <c r="B274" s="275"/>
      <c r="C274" s="276"/>
      <c r="D274" s="275"/>
      <c r="E274" s="470"/>
      <c r="F274" s="470"/>
      <c r="G274" s="276"/>
      <c r="H274" s="276"/>
      <c r="I274" s="276"/>
    </row>
    <row r="275" spans="1:9" ht="20.25">
      <c r="A275" s="469"/>
      <c r="B275" s="275"/>
      <c r="C275" s="276"/>
      <c r="D275" s="275"/>
      <c r="E275" s="470"/>
      <c r="F275" s="470"/>
      <c r="G275" s="276"/>
      <c r="H275" s="276"/>
      <c r="I275" s="276"/>
    </row>
    <row r="276" spans="1:9" ht="20.25">
      <c r="A276" s="469"/>
      <c r="B276" s="275"/>
      <c r="C276" s="276"/>
      <c r="D276" s="275"/>
      <c r="E276" s="470"/>
      <c r="F276" s="470"/>
      <c r="G276" s="276"/>
      <c r="H276" s="276"/>
      <c r="I276" s="276"/>
    </row>
    <row r="277" spans="1:9" ht="20.25">
      <c r="A277" s="469"/>
      <c r="B277" s="275"/>
      <c r="C277" s="276"/>
      <c r="D277" s="275"/>
      <c r="E277" s="470"/>
      <c r="F277" s="470"/>
      <c r="G277" s="276"/>
      <c r="H277" s="276"/>
      <c r="I277" s="276"/>
    </row>
    <row r="278" spans="1:9" ht="20.25">
      <c r="A278" s="469"/>
      <c r="B278" s="275"/>
      <c r="C278" s="276"/>
      <c r="D278" s="275"/>
      <c r="E278" s="470"/>
      <c r="F278" s="470"/>
      <c r="G278" s="276"/>
      <c r="H278" s="276"/>
      <c r="I278" s="276"/>
    </row>
    <row r="279" spans="1:9" ht="20.25">
      <c r="A279" s="469"/>
      <c r="B279" s="275"/>
      <c r="C279" s="276"/>
      <c r="D279" s="275"/>
      <c r="E279" s="470"/>
      <c r="F279" s="470"/>
      <c r="G279" s="276"/>
      <c r="H279" s="276"/>
      <c r="I279" s="276"/>
    </row>
    <row r="280" spans="1:9" ht="20.25">
      <c r="A280" s="469"/>
      <c r="B280" s="275"/>
      <c r="C280" s="276"/>
      <c r="D280" s="275"/>
      <c r="E280" s="470"/>
      <c r="F280" s="470"/>
      <c r="G280" s="276"/>
      <c r="H280" s="276"/>
      <c r="I280" s="276"/>
    </row>
    <row r="281" spans="1:9" ht="20.25">
      <c r="A281" s="469"/>
      <c r="B281" s="275"/>
      <c r="C281" s="276"/>
      <c r="D281" s="275"/>
      <c r="E281" s="470"/>
      <c r="F281" s="470"/>
      <c r="G281" s="276"/>
      <c r="H281" s="276"/>
      <c r="I281" s="276"/>
    </row>
    <row r="282" spans="1:9" ht="20.25">
      <c r="A282" s="469"/>
      <c r="B282" s="275"/>
      <c r="C282" s="276"/>
      <c r="D282" s="275"/>
      <c r="E282" s="470"/>
      <c r="F282" s="470"/>
      <c r="G282" s="276"/>
      <c r="H282" s="276"/>
      <c r="I282" s="276"/>
    </row>
    <row r="283" spans="1:9" ht="20.25">
      <c r="A283" s="469"/>
      <c r="B283" s="275"/>
      <c r="C283" s="276"/>
      <c r="D283" s="275"/>
      <c r="E283" s="470"/>
      <c r="F283" s="470"/>
      <c r="G283" s="276"/>
      <c r="H283" s="276"/>
      <c r="I283" s="276"/>
    </row>
    <row r="284" spans="1:9" ht="20.25">
      <c r="A284" s="469"/>
      <c r="B284" s="275"/>
      <c r="C284" s="276"/>
      <c r="D284" s="275"/>
      <c r="E284" s="470"/>
      <c r="F284" s="470"/>
      <c r="G284" s="276"/>
      <c r="H284" s="276"/>
      <c r="I284" s="276"/>
    </row>
    <row r="285" spans="1:10" ht="20.25">
      <c r="A285" s="469"/>
      <c r="B285" s="275"/>
      <c r="C285" s="275"/>
      <c r="D285" s="275"/>
      <c r="E285" s="470"/>
      <c r="F285" s="470"/>
      <c r="G285" s="276"/>
      <c r="H285" s="276"/>
      <c r="I285" s="276"/>
      <c r="J285" s="276"/>
    </row>
    <row r="286" spans="1:11" ht="20.25">
      <c r="A286" s="469"/>
      <c r="B286" s="275"/>
      <c r="D286" s="178"/>
      <c r="E286" s="178"/>
      <c r="F286" s="178"/>
      <c r="G286" s="178"/>
      <c r="H286" s="178"/>
      <c r="I286" s="178"/>
      <c r="J286" s="178"/>
      <c r="K286" s="178"/>
    </row>
    <row r="287" spans="1:11" ht="20.25">
      <c r="A287" s="469"/>
      <c r="B287" s="275"/>
      <c r="D287" s="178"/>
      <c r="E287" s="178"/>
      <c r="F287" s="178"/>
      <c r="G287" s="178"/>
      <c r="H287" s="178"/>
      <c r="I287" s="178"/>
      <c r="J287" s="178"/>
      <c r="K287" s="178"/>
    </row>
    <row r="288" spans="1:11" ht="20.25">
      <c r="A288" s="469"/>
      <c r="B288" s="275"/>
      <c r="C288" s="177"/>
      <c r="D288" s="178"/>
      <c r="E288" s="178"/>
      <c r="F288" s="178"/>
      <c r="G288" s="178"/>
      <c r="H288" s="178"/>
      <c r="I288" s="178"/>
      <c r="J288" s="178"/>
      <c r="K288" s="178"/>
    </row>
    <row r="289" spans="1:11" ht="20.25">
      <c r="A289" s="469"/>
      <c r="B289" s="275"/>
      <c r="C289" s="177"/>
      <c r="D289" s="178"/>
      <c r="E289" s="178"/>
      <c r="F289" s="178"/>
      <c r="G289" s="178"/>
      <c r="H289" s="178"/>
      <c r="I289" s="178"/>
      <c r="J289" s="178"/>
      <c r="K289" s="178"/>
    </row>
    <row r="290" spans="1:10" ht="20.25">
      <c r="A290" s="469"/>
      <c r="B290" s="275"/>
      <c r="C290" s="275"/>
      <c r="D290" s="275"/>
      <c r="E290" s="316"/>
      <c r="F290" s="276"/>
      <c r="G290" s="276"/>
      <c r="H290" s="276"/>
      <c r="I290" s="276"/>
      <c r="J290" s="276"/>
    </row>
    <row r="291" spans="1:10" ht="20.25">
      <c r="A291" s="469"/>
      <c r="B291" s="275"/>
      <c r="C291" s="275"/>
      <c r="D291" s="275"/>
      <c r="E291" s="316"/>
      <c r="F291" s="276"/>
      <c r="G291" s="276"/>
      <c r="H291" s="276"/>
      <c r="I291" s="276"/>
      <c r="J291" s="276"/>
    </row>
    <row r="292" spans="1:10" ht="20.25">
      <c r="A292" s="469"/>
      <c r="B292" s="275"/>
      <c r="C292" s="275"/>
      <c r="D292" s="275"/>
      <c r="E292" s="12"/>
      <c r="F292" s="276"/>
      <c r="G292" s="276"/>
      <c r="H292" s="276"/>
      <c r="I292" s="276"/>
      <c r="J292" s="276"/>
    </row>
    <row r="293" spans="1:10" ht="20.25">
      <c r="A293" s="469"/>
      <c r="B293" s="275"/>
      <c r="C293" s="275"/>
      <c r="D293" s="275"/>
      <c r="E293" s="12"/>
      <c r="F293" s="276"/>
      <c r="G293" s="276"/>
      <c r="H293" s="276"/>
      <c r="I293" s="276"/>
      <c r="J293" s="276"/>
    </row>
    <row r="294" spans="1:10" ht="20.25">
      <c r="A294" s="469"/>
      <c r="B294" s="275"/>
      <c r="C294" s="275"/>
      <c r="D294" s="275"/>
      <c r="E294" s="316"/>
      <c r="F294" s="276"/>
      <c r="G294" s="276"/>
      <c r="H294" s="276"/>
      <c r="I294" s="276"/>
      <c r="J294" s="276"/>
    </row>
    <row r="295" spans="1:10" ht="20.25">
      <c r="A295" s="469"/>
      <c r="B295" s="275"/>
      <c r="C295" s="275"/>
      <c r="D295" s="275"/>
      <c r="E295" s="316"/>
      <c r="F295" s="276"/>
      <c r="G295" s="276"/>
      <c r="H295" s="276"/>
      <c r="I295" s="276"/>
      <c r="J295" s="276"/>
    </row>
    <row r="296" spans="1:10" ht="20.25">
      <c r="A296" s="469"/>
      <c r="B296" s="275"/>
      <c r="C296" s="275"/>
      <c r="D296" s="275"/>
      <c r="E296" s="316"/>
      <c r="F296" s="276"/>
      <c r="G296" s="276"/>
      <c r="H296" s="276"/>
      <c r="I296" s="276"/>
      <c r="J296" s="276"/>
    </row>
    <row r="297" spans="1:10" ht="20.25">
      <c r="A297" s="469"/>
      <c r="B297" s="275"/>
      <c r="C297" s="275"/>
      <c r="D297" s="275"/>
      <c r="E297" s="316"/>
      <c r="F297" s="276"/>
      <c r="G297" s="276"/>
      <c r="H297" s="276"/>
      <c r="I297" s="276"/>
      <c r="J297" s="276"/>
    </row>
    <row r="298" spans="1:10" ht="20.25">
      <c r="A298" s="469"/>
      <c r="B298" s="275"/>
      <c r="C298" s="275"/>
      <c r="D298" s="12"/>
      <c r="F298" s="276"/>
      <c r="G298" s="276"/>
      <c r="H298" s="276"/>
      <c r="I298" s="276"/>
      <c r="J298" s="276"/>
    </row>
    <row r="299" spans="1:10" ht="20.25">
      <c r="A299" s="469"/>
      <c r="B299" s="275"/>
      <c r="C299" s="275"/>
      <c r="D299" s="12"/>
      <c r="F299" s="276"/>
      <c r="G299" s="276"/>
      <c r="H299" s="276"/>
      <c r="I299" s="276"/>
      <c r="J299" s="276"/>
    </row>
    <row r="300" spans="1:10" ht="20.25">
      <c r="A300" s="469"/>
      <c r="B300" s="275"/>
      <c r="C300" s="275"/>
      <c r="D300" s="275"/>
      <c r="E300" s="316"/>
      <c r="F300" s="276"/>
      <c r="G300" s="276"/>
      <c r="H300" s="276"/>
      <c r="I300" s="276"/>
      <c r="J300" s="276"/>
    </row>
    <row r="301" spans="1:10" ht="20.25">
      <c r="A301" s="469"/>
      <c r="B301" s="275"/>
      <c r="C301" s="275"/>
      <c r="D301" s="275"/>
      <c r="E301" s="316"/>
      <c r="F301" s="276"/>
      <c r="G301" s="276"/>
      <c r="H301" s="276"/>
      <c r="I301" s="276"/>
      <c r="J301" s="276"/>
    </row>
    <row r="302" spans="1:10" ht="20.25">
      <c r="A302" s="469"/>
      <c r="B302" s="275"/>
      <c r="C302" s="275"/>
      <c r="D302" s="275"/>
      <c r="E302" s="316"/>
      <c r="F302" s="276"/>
      <c r="G302" s="276"/>
      <c r="H302" s="276"/>
      <c r="I302" s="276"/>
      <c r="J302" s="276"/>
    </row>
    <row r="303" spans="1:10" ht="20.25">
      <c r="A303" s="469"/>
      <c r="B303" s="275"/>
      <c r="C303" s="275"/>
      <c r="D303" s="275"/>
      <c r="E303" s="316"/>
      <c r="F303" s="276"/>
      <c r="G303" s="276"/>
      <c r="H303" s="276"/>
      <c r="I303" s="276"/>
      <c r="J303" s="276"/>
    </row>
    <row r="304" spans="1:10" ht="20.25">
      <c r="A304" s="469"/>
      <c r="B304" s="275"/>
      <c r="C304" s="275"/>
      <c r="D304" s="275"/>
      <c r="E304" s="316"/>
      <c r="F304" s="276"/>
      <c r="G304" s="276"/>
      <c r="H304" s="276"/>
      <c r="I304" s="276"/>
      <c r="J304" s="276"/>
    </row>
    <row r="305" spans="1:10" ht="20.25">
      <c r="A305" s="469"/>
      <c r="B305" s="275"/>
      <c r="C305" s="275"/>
      <c r="D305" s="275"/>
      <c r="E305" s="316"/>
      <c r="F305" s="276"/>
      <c r="G305" s="276"/>
      <c r="H305" s="276"/>
      <c r="I305" s="276"/>
      <c r="J305" s="276"/>
    </row>
    <row r="306" spans="1:10" ht="20.25">
      <c r="A306" s="469"/>
      <c r="B306" s="275"/>
      <c r="C306" s="275"/>
      <c r="D306" s="275"/>
      <c r="E306" s="316"/>
      <c r="F306" s="276"/>
      <c r="G306" s="276"/>
      <c r="H306" s="276"/>
      <c r="I306" s="276"/>
      <c r="J306" s="276"/>
    </row>
    <row r="307" spans="1:10" ht="20.25">
      <c r="A307" s="469"/>
      <c r="B307" s="275"/>
      <c r="C307" s="275"/>
      <c r="D307" s="275"/>
      <c r="E307" s="316"/>
      <c r="F307" s="276"/>
      <c r="G307" s="276"/>
      <c r="H307" s="276"/>
      <c r="I307" s="276"/>
      <c r="J307" s="276"/>
    </row>
    <row r="308" spans="1:10" ht="20.25">
      <c r="A308" s="469"/>
      <c r="B308" s="275"/>
      <c r="C308" s="275"/>
      <c r="D308" s="275"/>
      <c r="E308" s="316"/>
      <c r="F308" s="276"/>
      <c r="G308" s="276"/>
      <c r="H308" s="276"/>
      <c r="I308" s="276"/>
      <c r="J308" s="276"/>
    </row>
    <row r="309" spans="1:10" ht="20.25">
      <c r="A309" s="469"/>
      <c r="B309" s="275"/>
      <c r="C309" s="275"/>
      <c r="D309" s="275"/>
      <c r="E309" s="316"/>
      <c r="F309" s="276"/>
      <c r="G309" s="276"/>
      <c r="H309" s="276"/>
      <c r="I309" s="276"/>
      <c r="J309" s="276"/>
    </row>
    <row r="310" spans="1:10" ht="20.25">
      <c r="A310" s="469"/>
      <c r="B310" s="275"/>
      <c r="C310" s="275"/>
      <c r="D310" s="275"/>
      <c r="E310" s="316"/>
      <c r="F310" s="276"/>
      <c r="G310" s="276"/>
      <c r="H310" s="276"/>
      <c r="I310" s="276"/>
      <c r="J310" s="276"/>
    </row>
    <row r="311" spans="1:10" ht="20.25">
      <c r="A311" s="469"/>
      <c r="B311" s="275"/>
      <c r="C311" s="275"/>
      <c r="D311" s="275"/>
      <c r="E311" s="316"/>
      <c r="F311" s="276"/>
      <c r="G311" s="276"/>
      <c r="H311" s="276"/>
      <c r="I311" s="276"/>
      <c r="J311" s="276"/>
    </row>
    <row r="312" spans="1:10" ht="20.25">
      <c r="A312" s="469"/>
      <c r="B312" s="275"/>
      <c r="C312" s="275"/>
      <c r="D312" s="275"/>
      <c r="E312" s="316"/>
      <c r="F312" s="276"/>
      <c r="G312" s="276"/>
      <c r="H312" s="276"/>
      <c r="I312" s="276"/>
      <c r="J312" s="276"/>
    </row>
    <row r="313" spans="1:10" ht="20.25">
      <c r="A313" s="469"/>
      <c r="B313" s="275"/>
      <c r="C313" s="275"/>
      <c r="D313" s="275"/>
      <c r="E313" s="316"/>
      <c r="F313" s="276"/>
      <c r="G313" s="276"/>
      <c r="H313" s="276"/>
      <c r="I313" s="276"/>
      <c r="J313" s="276"/>
    </row>
    <row r="314" spans="1:10" ht="20.25">
      <c r="A314" s="469"/>
      <c r="B314" s="275"/>
      <c r="C314" s="275"/>
      <c r="D314" s="275"/>
      <c r="E314" s="316"/>
      <c r="F314" s="276"/>
      <c r="G314" s="276"/>
      <c r="H314" s="276"/>
      <c r="I314" s="276"/>
      <c r="J314" s="276"/>
    </row>
    <row r="315" spans="1:10" ht="20.25">
      <c r="A315" s="469"/>
      <c r="B315" s="275"/>
      <c r="C315" s="275"/>
      <c r="D315" s="275"/>
      <c r="E315" s="316"/>
      <c r="F315" s="276"/>
      <c r="G315" s="276"/>
      <c r="H315" s="276"/>
      <c r="I315" s="276"/>
      <c r="J315" s="276"/>
    </row>
    <row r="316" spans="1:10" ht="20.25">
      <c r="A316" s="469"/>
      <c r="B316" s="275"/>
      <c r="C316" s="275"/>
      <c r="D316" s="275"/>
      <c r="E316" s="316"/>
      <c r="F316" s="276"/>
      <c r="G316" s="276"/>
      <c r="H316" s="276"/>
      <c r="I316" s="276"/>
      <c r="J316" s="276"/>
    </row>
    <row r="317" spans="1:10" ht="20.25">
      <c r="A317" s="469"/>
      <c r="B317" s="275"/>
      <c r="C317" s="275"/>
      <c r="D317" s="275"/>
      <c r="E317" s="316"/>
      <c r="F317" s="276"/>
      <c r="G317" s="276"/>
      <c r="H317" s="276"/>
      <c r="I317" s="276"/>
      <c r="J317" s="276"/>
    </row>
    <row r="318" spans="1:10" ht="20.25">
      <c r="A318" s="469"/>
      <c r="B318" s="275"/>
      <c r="C318" s="275"/>
      <c r="D318" s="275"/>
      <c r="E318" s="316"/>
      <c r="F318" s="276"/>
      <c r="G318" s="276"/>
      <c r="H318" s="276"/>
      <c r="I318" s="276"/>
      <c r="J318" s="276"/>
    </row>
    <row r="319" spans="1:10" ht="20.25">
      <c r="A319" s="469"/>
      <c r="B319" s="275"/>
      <c r="C319" s="275"/>
      <c r="D319" s="275"/>
      <c r="E319" s="316"/>
      <c r="F319" s="276"/>
      <c r="G319" s="276"/>
      <c r="H319" s="276"/>
      <c r="I319" s="276"/>
      <c r="J319" s="276"/>
    </row>
    <row r="320" spans="1:10" ht="20.25">
      <c r="A320" s="469"/>
      <c r="B320" s="275"/>
      <c r="C320" s="275"/>
      <c r="D320" s="275"/>
      <c r="E320" s="316"/>
      <c r="F320" s="276"/>
      <c r="G320" s="276"/>
      <c r="H320" s="276"/>
      <c r="I320" s="276"/>
      <c r="J320" s="276"/>
    </row>
    <row r="321" spans="1:10" ht="20.25">
      <c r="A321" s="469"/>
      <c r="B321" s="275"/>
      <c r="C321" s="275"/>
      <c r="D321" s="275"/>
      <c r="E321" s="316"/>
      <c r="F321" s="276"/>
      <c r="G321" s="276"/>
      <c r="H321" s="276"/>
      <c r="I321" s="276"/>
      <c r="J321" s="276"/>
    </row>
    <row r="322" spans="1:10" ht="20.25">
      <c r="A322" s="469"/>
      <c r="B322" s="275"/>
      <c r="C322" s="275"/>
      <c r="D322" s="275"/>
      <c r="E322" s="316"/>
      <c r="F322" s="276"/>
      <c r="G322" s="276"/>
      <c r="H322" s="276"/>
      <c r="I322" s="276"/>
      <c r="J322" s="276"/>
    </row>
    <row r="323" spans="1:10" ht="20.25">
      <c r="A323" s="469"/>
      <c r="B323" s="275"/>
      <c r="C323" s="275"/>
      <c r="D323" s="275"/>
      <c r="E323" s="316"/>
      <c r="F323" s="276"/>
      <c r="G323" s="276"/>
      <c r="H323" s="276"/>
      <c r="I323" s="276"/>
      <c r="J323" s="276"/>
    </row>
    <row r="324" spans="1:10" ht="20.25">
      <c r="A324" s="469"/>
      <c r="B324" s="275"/>
      <c r="C324" s="275"/>
      <c r="D324" s="275"/>
      <c r="E324" s="316"/>
      <c r="F324" s="276"/>
      <c r="G324" s="276"/>
      <c r="H324" s="276"/>
      <c r="I324" s="276"/>
      <c r="J324" s="276"/>
    </row>
    <row r="325" spans="1:10" ht="20.25">
      <c r="A325" s="469"/>
      <c r="B325" s="275"/>
      <c r="C325" s="275"/>
      <c r="D325" s="275"/>
      <c r="E325" s="316"/>
      <c r="F325" s="276"/>
      <c r="G325" s="276"/>
      <c r="H325" s="276"/>
      <c r="I325" s="276"/>
      <c r="J325" s="276"/>
    </row>
    <row r="326" spans="1:10" ht="20.25">
      <c r="A326" s="469"/>
      <c r="B326" s="275"/>
      <c r="C326" s="275"/>
      <c r="D326" s="275"/>
      <c r="E326" s="316"/>
      <c r="F326" s="276"/>
      <c r="G326" s="276"/>
      <c r="H326" s="276"/>
      <c r="I326" s="276"/>
      <c r="J326" s="276"/>
    </row>
    <row r="327" spans="1:10" ht="20.25">
      <c r="A327" s="469"/>
      <c r="B327" s="275"/>
      <c r="C327" s="275"/>
      <c r="D327" s="275"/>
      <c r="E327" s="316"/>
      <c r="F327" s="276"/>
      <c r="G327" s="276"/>
      <c r="H327" s="276"/>
      <c r="I327" s="276"/>
      <c r="J327" s="276"/>
    </row>
    <row r="328" spans="1:10" ht="20.25">
      <c r="A328" s="469"/>
      <c r="B328" s="275"/>
      <c r="C328" s="275"/>
      <c r="D328" s="275"/>
      <c r="E328" s="316"/>
      <c r="F328" s="276"/>
      <c r="G328" s="276"/>
      <c r="H328" s="276"/>
      <c r="I328" s="276"/>
      <c r="J328" s="276"/>
    </row>
    <row r="329" spans="1:10" ht="20.25">
      <c r="A329" s="469"/>
      <c r="B329" s="275"/>
      <c r="C329" s="275"/>
      <c r="D329" s="275"/>
      <c r="E329" s="316"/>
      <c r="F329" s="276"/>
      <c r="G329" s="276"/>
      <c r="H329" s="276"/>
      <c r="I329" s="276"/>
      <c r="J329" s="276"/>
    </row>
    <row r="330" spans="1:10" ht="20.25">
      <c r="A330" s="469"/>
      <c r="B330" s="275"/>
      <c r="C330" s="275"/>
      <c r="D330" s="275"/>
      <c r="E330" s="316"/>
      <c r="F330" s="276"/>
      <c r="G330" s="276"/>
      <c r="H330" s="276"/>
      <c r="I330" s="276"/>
      <c r="J330" s="276"/>
    </row>
    <row r="331" spans="1:10" ht="20.25">
      <c r="A331" s="469"/>
      <c r="B331" s="275"/>
      <c r="C331" s="275"/>
      <c r="D331" s="275"/>
      <c r="E331" s="316"/>
      <c r="F331" s="276"/>
      <c r="G331" s="276"/>
      <c r="H331" s="276"/>
      <c r="I331" s="276"/>
      <c r="J331" s="276"/>
    </row>
    <row r="332" spans="1:10" ht="20.25">
      <c r="A332" s="469"/>
      <c r="B332" s="275"/>
      <c r="C332" s="275"/>
      <c r="D332" s="275"/>
      <c r="E332" s="316"/>
      <c r="F332" s="276"/>
      <c r="G332" s="276"/>
      <c r="H332" s="276"/>
      <c r="I332" s="276"/>
      <c r="J332" s="276"/>
    </row>
    <row r="333" spans="1:10" ht="20.25">
      <c r="A333" s="469"/>
      <c r="B333" s="275"/>
      <c r="C333" s="275"/>
      <c r="D333" s="275"/>
      <c r="E333" s="316"/>
      <c r="F333" s="276"/>
      <c r="G333" s="276"/>
      <c r="H333" s="276"/>
      <c r="I333" s="276"/>
      <c r="J333" s="276"/>
    </row>
    <row r="334" spans="1:10" ht="20.25">
      <c r="A334" s="469"/>
      <c r="B334" s="275"/>
      <c r="C334" s="275"/>
      <c r="D334" s="275"/>
      <c r="E334" s="316"/>
      <c r="F334" s="276"/>
      <c r="G334" s="276"/>
      <c r="H334" s="276"/>
      <c r="I334" s="276"/>
      <c r="J334" s="276"/>
    </row>
    <row r="335" spans="1:10" ht="20.25">
      <c r="A335" s="469"/>
      <c r="B335" s="275"/>
      <c r="C335" s="275"/>
      <c r="D335" s="275"/>
      <c r="E335" s="316"/>
      <c r="F335" s="276"/>
      <c r="G335" s="276"/>
      <c r="H335" s="276"/>
      <c r="I335" s="276"/>
      <c r="J335" s="276"/>
    </row>
    <row r="336" spans="1:10" ht="20.25">
      <c r="A336" s="469"/>
      <c r="B336" s="275"/>
      <c r="C336" s="275"/>
      <c r="D336" s="275"/>
      <c r="E336" s="316"/>
      <c r="F336" s="276"/>
      <c r="G336" s="276"/>
      <c r="H336" s="276"/>
      <c r="I336" s="276"/>
      <c r="J336" s="276"/>
    </row>
    <row r="337" spans="1:10" ht="20.25">
      <c r="A337" s="469"/>
      <c r="B337" s="275"/>
      <c r="C337" s="275"/>
      <c r="D337" s="275"/>
      <c r="E337" s="316"/>
      <c r="F337" s="276"/>
      <c r="G337" s="276"/>
      <c r="H337" s="276"/>
      <c r="I337" s="276"/>
      <c r="J337" s="276"/>
    </row>
    <row r="338" spans="1:10" ht="20.25">
      <c r="A338" s="469"/>
      <c r="B338" s="275"/>
      <c r="C338" s="275"/>
      <c r="D338" s="275"/>
      <c r="E338" s="316"/>
      <c r="F338" s="276"/>
      <c r="G338" s="276"/>
      <c r="H338" s="276"/>
      <c r="I338" s="276"/>
      <c r="J338" s="276"/>
    </row>
    <row r="339" spans="1:10" ht="20.25">
      <c r="A339" s="469"/>
      <c r="B339" s="275"/>
      <c r="C339" s="275"/>
      <c r="D339" s="275"/>
      <c r="E339" s="316"/>
      <c r="F339" s="276"/>
      <c r="G339" s="276"/>
      <c r="H339" s="276"/>
      <c r="I339" s="276"/>
      <c r="J339" s="276"/>
    </row>
    <row r="340" spans="1:10" ht="20.25">
      <c r="A340" s="469"/>
      <c r="B340" s="275"/>
      <c r="C340" s="275"/>
      <c r="D340" s="275"/>
      <c r="E340" s="316"/>
      <c r="F340" s="276"/>
      <c r="G340" s="276"/>
      <c r="H340" s="276"/>
      <c r="I340" s="276"/>
      <c r="J340" s="276"/>
    </row>
    <row r="341" spans="1:10" ht="20.25">
      <c r="A341" s="469"/>
      <c r="B341" s="275"/>
      <c r="C341" s="275"/>
      <c r="D341" s="275"/>
      <c r="E341" s="316"/>
      <c r="F341" s="276"/>
      <c r="G341" s="276"/>
      <c r="H341" s="276"/>
      <c r="I341" s="276"/>
      <c r="J341" s="276"/>
    </row>
    <row r="342" spans="1:10" ht="20.25">
      <c r="A342" s="469"/>
      <c r="B342" s="275"/>
      <c r="C342" s="275"/>
      <c r="D342" s="275"/>
      <c r="E342" s="316"/>
      <c r="F342" s="276"/>
      <c r="G342" s="276"/>
      <c r="H342" s="276"/>
      <c r="I342" s="276"/>
      <c r="J342" s="276"/>
    </row>
    <row r="343" spans="1:10" ht="20.25">
      <c r="A343" s="469"/>
      <c r="B343" s="275"/>
      <c r="C343" s="275"/>
      <c r="D343" s="275"/>
      <c r="E343" s="316"/>
      <c r="F343" s="276"/>
      <c r="G343" s="276"/>
      <c r="H343" s="276"/>
      <c r="I343" s="276"/>
      <c r="J343" s="276"/>
    </row>
    <row r="344" spans="1:10" ht="20.25">
      <c r="A344" s="469"/>
      <c r="B344" s="275"/>
      <c r="C344" s="275"/>
      <c r="D344" s="275"/>
      <c r="E344" s="316"/>
      <c r="F344" s="276"/>
      <c r="G344" s="276"/>
      <c r="H344" s="276"/>
      <c r="I344" s="276"/>
      <c r="J344" s="276"/>
    </row>
    <row r="345" spans="1:10" ht="20.25">
      <c r="A345" s="469"/>
      <c r="B345" s="275"/>
      <c r="C345" s="275"/>
      <c r="D345" s="275"/>
      <c r="E345" s="316"/>
      <c r="F345" s="276"/>
      <c r="G345" s="276"/>
      <c r="H345" s="276"/>
      <c r="I345" s="276"/>
      <c r="J345" s="276"/>
    </row>
    <row r="346" spans="1:10" ht="20.25">
      <c r="A346" s="469"/>
      <c r="B346" s="275"/>
      <c r="C346" s="275"/>
      <c r="D346" s="275"/>
      <c r="E346" s="316"/>
      <c r="F346" s="276"/>
      <c r="G346" s="276"/>
      <c r="H346" s="276"/>
      <c r="I346" s="276"/>
      <c r="J346" s="276"/>
    </row>
    <row r="347" spans="1:10" ht="20.25">
      <c r="A347" s="469"/>
      <c r="B347" s="275"/>
      <c r="C347" s="275"/>
      <c r="D347" s="275"/>
      <c r="E347" s="316"/>
      <c r="F347" s="276"/>
      <c r="G347" s="276"/>
      <c r="H347" s="276"/>
      <c r="I347" s="276"/>
      <c r="J347" s="276"/>
    </row>
    <row r="348" spans="1:10" ht="20.25">
      <c r="A348" s="469"/>
      <c r="B348" s="275"/>
      <c r="C348" s="275"/>
      <c r="D348" s="275"/>
      <c r="E348" s="316"/>
      <c r="F348" s="276"/>
      <c r="G348" s="276"/>
      <c r="H348" s="276"/>
      <c r="I348" s="276"/>
      <c r="J348" s="276"/>
    </row>
    <row r="349" spans="1:10" ht="20.25">
      <c r="A349" s="469"/>
      <c r="B349" s="275"/>
      <c r="C349" s="275"/>
      <c r="D349" s="275"/>
      <c r="E349" s="316"/>
      <c r="F349" s="276"/>
      <c r="G349" s="276"/>
      <c r="H349" s="276"/>
      <c r="I349" s="276"/>
      <c r="J349" s="276"/>
    </row>
    <row r="350" spans="1:10" ht="20.25">
      <c r="A350" s="469"/>
      <c r="B350" s="275"/>
      <c r="C350" s="275"/>
      <c r="D350" s="275"/>
      <c r="E350" s="316"/>
      <c r="F350" s="276"/>
      <c r="G350" s="276"/>
      <c r="H350" s="276"/>
      <c r="I350" s="276"/>
      <c r="J350" s="276"/>
    </row>
    <row r="351" spans="1:10" ht="20.25">
      <c r="A351" s="469"/>
      <c r="B351" s="275"/>
      <c r="C351" s="275"/>
      <c r="D351" s="275"/>
      <c r="E351" s="316"/>
      <c r="F351" s="276"/>
      <c r="G351" s="276"/>
      <c r="H351" s="276"/>
      <c r="I351" s="276"/>
      <c r="J351" s="276"/>
    </row>
    <row r="352" spans="1:10" ht="20.25">
      <c r="A352" s="469"/>
      <c r="B352" s="275"/>
      <c r="C352" s="275"/>
      <c r="D352" s="275"/>
      <c r="E352" s="316"/>
      <c r="F352" s="276"/>
      <c r="G352" s="276"/>
      <c r="H352" s="276"/>
      <c r="I352" s="276"/>
      <c r="J352" s="276"/>
    </row>
    <row r="353" spans="1:10" ht="20.25">
      <c r="A353" s="469"/>
      <c r="B353" s="275"/>
      <c r="C353" s="275"/>
      <c r="D353" s="275"/>
      <c r="E353" s="316"/>
      <c r="F353" s="276"/>
      <c r="G353" s="276"/>
      <c r="H353" s="276"/>
      <c r="I353" s="276"/>
      <c r="J353" s="276"/>
    </row>
    <row r="354" spans="1:10" ht="20.25">
      <c r="A354" s="469"/>
      <c r="B354" s="275"/>
      <c r="C354" s="275"/>
      <c r="D354" s="275"/>
      <c r="E354" s="316"/>
      <c r="F354" s="276"/>
      <c r="G354" s="276"/>
      <c r="H354" s="276"/>
      <c r="I354" s="276"/>
      <c r="J354" s="276"/>
    </row>
    <row r="355" spans="1:10" ht="20.25">
      <c r="A355" s="469"/>
      <c r="B355" s="275"/>
      <c r="C355" s="275"/>
      <c r="D355" s="275"/>
      <c r="E355" s="316"/>
      <c r="F355" s="276"/>
      <c r="G355" s="276"/>
      <c r="H355" s="276"/>
      <c r="I355" s="276"/>
      <c r="J355" s="276"/>
    </row>
    <row r="356" spans="1:10" ht="20.25">
      <c r="A356" s="469"/>
      <c r="B356" s="275"/>
      <c r="C356" s="275"/>
      <c r="D356" s="275"/>
      <c r="E356" s="316"/>
      <c r="F356" s="276"/>
      <c r="G356" s="276"/>
      <c r="H356" s="276"/>
      <c r="I356" s="276"/>
      <c r="J356" s="276"/>
    </row>
    <row r="357" spans="1:10" ht="20.25">
      <c r="A357" s="469"/>
      <c r="B357" s="275"/>
      <c r="C357" s="275"/>
      <c r="D357" s="275"/>
      <c r="E357" s="316"/>
      <c r="F357" s="276"/>
      <c r="G357" s="276"/>
      <c r="H357" s="276"/>
      <c r="I357" s="276"/>
      <c r="J357" s="276"/>
    </row>
    <row r="358" spans="1:10" ht="20.25">
      <c r="A358" s="469"/>
      <c r="B358" s="275"/>
      <c r="C358" s="275"/>
      <c r="D358" s="275"/>
      <c r="E358" s="316"/>
      <c r="F358" s="276"/>
      <c r="G358" s="276"/>
      <c r="H358" s="276"/>
      <c r="I358" s="276"/>
      <c r="J358" s="276"/>
    </row>
    <row r="359" spans="1:10" ht="20.25">
      <c r="A359" s="469"/>
      <c r="B359" s="275"/>
      <c r="C359" s="275"/>
      <c r="D359" s="275"/>
      <c r="E359" s="316"/>
      <c r="F359" s="276"/>
      <c r="G359" s="276"/>
      <c r="H359" s="276"/>
      <c r="I359" s="276"/>
      <c r="J359" s="276"/>
    </row>
    <row r="360" spans="1:10" ht="20.25">
      <c r="A360" s="469"/>
      <c r="B360" s="275"/>
      <c r="C360" s="275"/>
      <c r="D360" s="275"/>
      <c r="E360" s="316"/>
      <c r="F360" s="276"/>
      <c r="G360" s="276"/>
      <c r="H360" s="276"/>
      <c r="I360" s="276"/>
      <c r="J360" s="276"/>
    </row>
    <row r="361" spans="1:10" ht="20.25">
      <c r="A361" s="469"/>
      <c r="B361" s="275"/>
      <c r="C361" s="275"/>
      <c r="D361" s="275"/>
      <c r="E361" s="316"/>
      <c r="F361" s="276"/>
      <c r="G361" s="276"/>
      <c r="H361" s="276"/>
      <c r="I361" s="276"/>
      <c r="J361" s="276"/>
    </row>
    <row r="362" spans="1:10" ht="20.25">
      <c r="A362" s="469"/>
      <c r="B362" s="275"/>
      <c r="C362" s="275"/>
      <c r="D362" s="275"/>
      <c r="E362" s="316"/>
      <c r="F362" s="276"/>
      <c r="G362" s="276"/>
      <c r="H362" s="276"/>
      <c r="I362" s="276"/>
      <c r="J362" s="276"/>
    </row>
    <row r="363" spans="1:10" ht="20.25">
      <c r="A363" s="469"/>
      <c r="B363" s="275"/>
      <c r="C363" s="275"/>
      <c r="D363" s="275"/>
      <c r="E363" s="316"/>
      <c r="F363" s="276"/>
      <c r="G363" s="276"/>
      <c r="H363" s="276"/>
      <c r="I363" s="276"/>
      <c r="J363" s="276"/>
    </row>
    <row r="364" spans="1:10" ht="20.25">
      <c r="A364" s="469"/>
      <c r="B364" s="275"/>
      <c r="C364" s="275"/>
      <c r="D364" s="275"/>
      <c r="E364" s="316"/>
      <c r="F364" s="276"/>
      <c r="G364" s="276"/>
      <c r="H364" s="276"/>
      <c r="I364" s="276"/>
      <c r="J364" s="276"/>
    </row>
    <row r="365" spans="1:10" ht="20.25">
      <c r="A365" s="469"/>
      <c r="B365" s="275"/>
      <c r="C365" s="275"/>
      <c r="D365" s="275"/>
      <c r="E365" s="316"/>
      <c r="F365" s="276"/>
      <c r="G365" s="276"/>
      <c r="H365" s="276"/>
      <c r="I365" s="276"/>
      <c r="J365" s="276"/>
    </row>
    <row r="366" spans="1:10" ht="20.25">
      <c r="A366" s="469"/>
      <c r="B366" s="275"/>
      <c r="C366" s="275"/>
      <c r="D366" s="275"/>
      <c r="E366" s="316"/>
      <c r="F366" s="276"/>
      <c r="G366" s="276"/>
      <c r="H366" s="276"/>
      <c r="I366" s="276"/>
      <c r="J366" s="276"/>
    </row>
    <row r="367" spans="1:10" ht="20.25">
      <c r="A367" s="469"/>
      <c r="B367" s="275"/>
      <c r="C367" s="275"/>
      <c r="D367" s="275"/>
      <c r="E367" s="316"/>
      <c r="F367" s="276"/>
      <c r="G367" s="276"/>
      <c r="H367" s="276"/>
      <c r="I367" s="276"/>
      <c r="J367" s="276"/>
    </row>
    <row r="368" spans="1:10" ht="20.25">
      <c r="A368" s="469"/>
      <c r="B368" s="275"/>
      <c r="C368" s="275"/>
      <c r="D368" s="275"/>
      <c r="E368" s="316"/>
      <c r="F368" s="276"/>
      <c r="G368" s="276"/>
      <c r="H368" s="276"/>
      <c r="I368" s="276"/>
      <c r="J368" s="276"/>
    </row>
    <row r="369" spans="1:10" ht="20.25">
      <c r="A369" s="469"/>
      <c r="B369" s="275"/>
      <c r="C369" s="275"/>
      <c r="D369" s="275"/>
      <c r="E369" s="316"/>
      <c r="F369" s="276"/>
      <c r="G369" s="276"/>
      <c r="H369" s="276"/>
      <c r="I369" s="276"/>
      <c r="J369" s="276"/>
    </row>
    <row r="370" spans="1:10" ht="20.25">
      <c r="A370" s="469"/>
      <c r="B370" s="275"/>
      <c r="C370" s="275"/>
      <c r="D370" s="275"/>
      <c r="E370" s="316"/>
      <c r="F370" s="276"/>
      <c r="G370" s="276"/>
      <c r="H370" s="276"/>
      <c r="I370" s="276"/>
      <c r="J370" s="276"/>
    </row>
    <row r="371" spans="1:10" ht="20.25">
      <c r="A371" s="469"/>
      <c r="B371" s="275"/>
      <c r="C371" s="275"/>
      <c r="D371" s="275"/>
      <c r="E371" s="316"/>
      <c r="F371" s="276"/>
      <c r="G371" s="276"/>
      <c r="H371" s="276"/>
      <c r="I371" s="276"/>
      <c r="J371" s="276"/>
    </row>
    <row r="372" spans="1:10" ht="20.25">
      <c r="A372" s="469"/>
      <c r="B372" s="275"/>
      <c r="C372" s="275"/>
      <c r="D372" s="275"/>
      <c r="E372" s="316"/>
      <c r="F372" s="276"/>
      <c r="G372" s="276"/>
      <c r="H372" s="276"/>
      <c r="I372" s="276"/>
      <c r="J372" s="276"/>
    </row>
    <row r="373" spans="1:10" ht="20.25">
      <c r="A373" s="469"/>
      <c r="B373" s="275"/>
      <c r="C373" s="275"/>
      <c r="D373" s="275"/>
      <c r="E373" s="316"/>
      <c r="F373" s="276"/>
      <c r="G373" s="276"/>
      <c r="H373" s="276"/>
      <c r="I373" s="276"/>
      <c r="J373" s="276"/>
    </row>
    <row r="374" spans="1:10" ht="20.25">
      <c r="A374" s="469"/>
      <c r="B374" s="275"/>
      <c r="C374" s="275"/>
      <c r="D374" s="275"/>
      <c r="E374" s="316"/>
      <c r="F374" s="276"/>
      <c r="G374" s="276"/>
      <c r="H374" s="276"/>
      <c r="I374" s="276"/>
      <c r="J374" s="276"/>
    </row>
    <row r="375" spans="1:10" ht="20.25">
      <c r="A375" s="469"/>
      <c r="B375" s="275"/>
      <c r="C375" s="275"/>
      <c r="D375" s="275"/>
      <c r="E375" s="316"/>
      <c r="F375" s="276"/>
      <c r="G375" s="276"/>
      <c r="H375" s="276"/>
      <c r="I375" s="276"/>
      <c r="J375" s="276"/>
    </row>
    <row r="376" spans="1:10" ht="20.25">
      <c r="A376" s="469"/>
      <c r="B376" s="275"/>
      <c r="C376" s="275"/>
      <c r="D376" s="275"/>
      <c r="E376" s="316"/>
      <c r="F376" s="276"/>
      <c r="G376" s="276"/>
      <c r="H376" s="276"/>
      <c r="I376" s="276"/>
      <c r="J376" s="276"/>
    </row>
    <row r="377" spans="1:10" ht="20.25">
      <c r="A377" s="469"/>
      <c r="B377" s="275"/>
      <c r="C377" s="275"/>
      <c r="D377" s="275"/>
      <c r="E377" s="316"/>
      <c r="F377" s="276"/>
      <c r="G377" s="276"/>
      <c r="H377" s="276"/>
      <c r="I377" s="276"/>
      <c r="J377" s="276"/>
    </row>
    <row r="378" spans="1:10" ht="20.25">
      <c r="A378" s="469"/>
      <c r="B378" s="275"/>
      <c r="C378" s="275"/>
      <c r="D378" s="275"/>
      <c r="E378" s="316"/>
      <c r="F378" s="276"/>
      <c r="G378" s="276"/>
      <c r="H378" s="276"/>
      <c r="I378" s="276"/>
      <c r="J378" s="276"/>
    </row>
    <row r="379" spans="1:10" ht="20.25">
      <c r="A379" s="469"/>
      <c r="B379" s="275"/>
      <c r="C379" s="275"/>
      <c r="D379" s="275"/>
      <c r="E379" s="316"/>
      <c r="F379" s="276"/>
      <c r="G379" s="276"/>
      <c r="H379" s="276"/>
      <c r="I379" s="276"/>
      <c r="J379" s="276"/>
    </row>
    <row r="380" spans="1:10" ht="20.25">
      <c r="A380" s="469"/>
      <c r="B380" s="275"/>
      <c r="C380" s="275"/>
      <c r="D380" s="275"/>
      <c r="E380" s="316"/>
      <c r="F380" s="276"/>
      <c r="G380" s="276"/>
      <c r="H380" s="276"/>
      <c r="I380" s="276"/>
      <c r="J380" s="276"/>
    </row>
    <row r="381" spans="1:10" ht="20.25">
      <c r="A381" s="469"/>
      <c r="B381" s="275"/>
      <c r="C381" s="275"/>
      <c r="D381" s="275"/>
      <c r="E381" s="316"/>
      <c r="F381" s="276"/>
      <c r="G381" s="276"/>
      <c r="H381" s="276"/>
      <c r="I381" s="276"/>
      <c r="J381" s="276"/>
    </row>
    <row r="382" spans="1:10" ht="20.25">
      <c r="A382" s="469"/>
      <c r="B382" s="275"/>
      <c r="C382" s="275"/>
      <c r="D382" s="275"/>
      <c r="E382" s="316"/>
      <c r="F382" s="276"/>
      <c r="G382" s="276"/>
      <c r="H382" s="276"/>
      <c r="I382" s="276"/>
      <c r="J382" s="276"/>
    </row>
    <row r="383" spans="1:10" ht="20.25">
      <c r="A383" s="469"/>
      <c r="B383" s="275"/>
      <c r="C383" s="275"/>
      <c r="D383" s="275"/>
      <c r="E383" s="316"/>
      <c r="F383" s="276"/>
      <c r="G383" s="276"/>
      <c r="H383" s="276"/>
      <c r="I383" s="276"/>
      <c r="J383" s="276"/>
    </row>
    <row r="384" spans="1:10" ht="20.25">
      <c r="A384" s="469"/>
      <c r="B384" s="275"/>
      <c r="C384" s="275"/>
      <c r="D384" s="275"/>
      <c r="E384" s="316"/>
      <c r="F384" s="276"/>
      <c r="G384" s="276"/>
      <c r="H384" s="276"/>
      <c r="I384" s="276"/>
      <c r="J384" s="276"/>
    </row>
    <row r="385" spans="1:10" ht="20.25">
      <c r="A385" s="469"/>
      <c r="B385" s="275"/>
      <c r="C385" s="275"/>
      <c r="D385" s="275"/>
      <c r="E385" s="316"/>
      <c r="F385" s="276"/>
      <c r="G385" s="276"/>
      <c r="H385" s="276"/>
      <c r="I385" s="276"/>
      <c r="J385" s="276"/>
    </row>
    <row r="386" spans="1:10" ht="20.25">
      <c r="A386" s="469"/>
      <c r="B386" s="275"/>
      <c r="C386" s="275"/>
      <c r="D386" s="275"/>
      <c r="E386" s="316"/>
      <c r="F386" s="276"/>
      <c r="G386" s="276"/>
      <c r="H386" s="276"/>
      <c r="I386" s="276"/>
      <c r="J386" s="276"/>
    </row>
    <row r="387" spans="1:10" ht="20.25">
      <c r="A387" s="469"/>
      <c r="B387" s="275"/>
      <c r="C387" s="275"/>
      <c r="D387" s="275"/>
      <c r="E387" s="316"/>
      <c r="F387" s="276"/>
      <c r="G387" s="276"/>
      <c r="H387" s="276"/>
      <c r="I387" s="276"/>
      <c r="J387" s="276"/>
    </row>
    <row r="388" spans="1:10" ht="20.25">
      <c r="A388" s="469"/>
      <c r="B388" s="275"/>
      <c r="C388" s="275"/>
      <c r="D388" s="275"/>
      <c r="E388" s="316"/>
      <c r="F388" s="276"/>
      <c r="G388" s="276"/>
      <c r="H388" s="276"/>
      <c r="I388" s="276"/>
      <c r="J388" s="276"/>
    </row>
    <row r="389" spans="1:10" ht="20.25">
      <c r="A389" s="469"/>
      <c r="B389" s="275"/>
      <c r="C389" s="275"/>
      <c r="D389" s="275"/>
      <c r="E389" s="316"/>
      <c r="F389" s="276"/>
      <c r="G389" s="276"/>
      <c r="H389" s="276"/>
      <c r="I389" s="276"/>
      <c r="J389" s="276"/>
    </row>
    <row r="390" spans="1:10" ht="20.25">
      <c r="A390" s="469"/>
      <c r="B390" s="275"/>
      <c r="C390" s="275"/>
      <c r="D390" s="275"/>
      <c r="E390" s="316"/>
      <c r="F390" s="276"/>
      <c r="G390" s="276"/>
      <c r="H390" s="276"/>
      <c r="I390" s="276"/>
      <c r="J390" s="276"/>
    </row>
    <row r="391" spans="1:10" ht="20.25">
      <c r="A391" s="469"/>
      <c r="B391" s="275"/>
      <c r="C391" s="275"/>
      <c r="D391" s="275"/>
      <c r="E391" s="316"/>
      <c r="F391" s="276"/>
      <c r="G391" s="276"/>
      <c r="H391" s="276"/>
      <c r="I391" s="276"/>
      <c r="J391" s="276"/>
    </row>
    <row r="392" spans="1:10" ht="20.25">
      <c r="A392" s="469"/>
      <c r="B392" s="275"/>
      <c r="C392" s="275"/>
      <c r="D392" s="275"/>
      <c r="E392" s="316"/>
      <c r="F392" s="276"/>
      <c r="G392" s="276"/>
      <c r="H392" s="276"/>
      <c r="I392" s="276"/>
      <c r="J392" s="276"/>
    </row>
    <row r="393" spans="1:10" ht="20.25">
      <c r="A393" s="469"/>
      <c r="B393" s="275"/>
      <c r="C393" s="275"/>
      <c r="D393" s="275"/>
      <c r="E393" s="316"/>
      <c r="F393" s="276"/>
      <c r="G393" s="276"/>
      <c r="H393" s="276"/>
      <c r="I393" s="276"/>
      <c r="J393" s="276"/>
    </row>
    <row r="394" spans="1:10" ht="20.25">
      <c r="A394" s="469"/>
      <c r="B394" s="275"/>
      <c r="C394" s="275"/>
      <c r="D394" s="275"/>
      <c r="E394" s="316"/>
      <c r="F394" s="276"/>
      <c r="G394" s="276"/>
      <c r="H394" s="276"/>
      <c r="I394" s="276"/>
      <c r="J394" s="276"/>
    </row>
    <row r="395" spans="1:10" ht="20.25">
      <c r="A395" s="469"/>
      <c r="B395" s="275"/>
      <c r="C395" s="275"/>
      <c r="D395" s="275"/>
      <c r="E395" s="316"/>
      <c r="F395" s="276"/>
      <c r="G395" s="276"/>
      <c r="H395" s="276"/>
      <c r="I395" s="276"/>
      <c r="J395" s="276"/>
    </row>
    <row r="396" spans="1:10" ht="20.25">
      <c r="A396" s="469"/>
      <c r="B396" s="275"/>
      <c r="C396" s="275"/>
      <c r="D396" s="275"/>
      <c r="E396" s="316"/>
      <c r="F396" s="276"/>
      <c r="G396" s="276"/>
      <c r="H396" s="276"/>
      <c r="I396" s="276"/>
      <c r="J396" s="276"/>
    </row>
    <row r="397" spans="1:10" ht="20.25">
      <c r="A397" s="469"/>
      <c r="B397" s="275"/>
      <c r="C397" s="275"/>
      <c r="D397" s="275"/>
      <c r="E397" s="316"/>
      <c r="F397" s="276"/>
      <c r="G397" s="276"/>
      <c r="H397" s="276"/>
      <c r="I397" s="276"/>
      <c r="J397" s="276"/>
    </row>
    <row r="398" spans="1:10" ht="20.25">
      <c r="A398" s="469"/>
      <c r="B398" s="275"/>
      <c r="C398" s="275"/>
      <c r="D398" s="275"/>
      <c r="E398" s="316"/>
      <c r="F398" s="276"/>
      <c r="G398" s="276"/>
      <c r="H398" s="276"/>
      <c r="I398" s="276"/>
      <c r="J398" s="276"/>
    </row>
    <row r="399" spans="1:10" ht="20.25">
      <c r="A399" s="469"/>
      <c r="B399" s="275"/>
      <c r="C399" s="275"/>
      <c r="D399" s="275"/>
      <c r="E399" s="316"/>
      <c r="F399" s="276"/>
      <c r="G399" s="276"/>
      <c r="H399" s="276"/>
      <c r="I399" s="276"/>
      <c r="J399" s="276"/>
    </row>
    <row r="400" spans="1:10" ht="20.25">
      <c r="A400" s="469"/>
      <c r="B400" s="275"/>
      <c r="C400" s="275"/>
      <c r="D400" s="275"/>
      <c r="E400" s="316"/>
      <c r="F400" s="276"/>
      <c r="G400" s="276"/>
      <c r="H400" s="276"/>
      <c r="I400" s="276"/>
      <c r="J400" s="276"/>
    </row>
    <row r="401" spans="1:10" ht="20.25">
      <c r="A401" s="469"/>
      <c r="B401" s="275"/>
      <c r="C401" s="275"/>
      <c r="D401" s="275"/>
      <c r="E401" s="316"/>
      <c r="F401" s="276"/>
      <c r="G401" s="276"/>
      <c r="H401" s="276"/>
      <c r="I401" s="276"/>
      <c r="J401" s="276"/>
    </row>
    <row r="402" spans="1:10" ht="20.25">
      <c r="A402" s="469"/>
      <c r="B402" s="275"/>
      <c r="C402" s="275"/>
      <c r="D402" s="275"/>
      <c r="E402" s="316"/>
      <c r="F402" s="276"/>
      <c r="G402" s="276"/>
      <c r="H402" s="276"/>
      <c r="I402" s="276"/>
      <c r="J402" s="276"/>
    </row>
    <row r="403" spans="1:10" ht="20.25">
      <c r="A403" s="469"/>
      <c r="B403" s="275"/>
      <c r="C403" s="275"/>
      <c r="D403" s="275"/>
      <c r="E403" s="316"/>
      <c r="F403" s="276"/>
      <c r="G403" s="276"/>
      <c r="H403" s="276"/>
      <c r="I403" s="276"/>
      <c r="J403" s="276"/>
    </row>
    <row r="404" spans="1:10" ht="20.25">
      <c r="A404" s="469"/>
      <c r="B404" s="275"/>
      <c r="C404" s="275"/>
      <c r="D404" s="275"/>
      <c r="E404" s="316"/>
      <c r="F404" s="276"/>
      <c r="G404" s="276"/>
      <c r="H404" s="276"/>
      <c r="I404" s="276"/>
      <c r="J404" s="276"/>
    </row>
    <row r="405" spans="1:10" ht="20.25">
      <c r="A405" s="469"/>
      <c r="B405" s="275"/>
      <c r="C405" s="275"/>
      <c r="D405" s="275"/>
      <c r="E405" s="316"/>
      <c r="F405" s="276"/>
      <c r="G405" s="276"/>
      <c r="H405" s="276"/>
      <c r="I405" s="276"/>
      <c r="J405" s="276"/>
    </row>
    <row r="406" spans="1:10" ht="20.25">
      <c r="A406" s="469"/>
      <c r="B406" s="275"/>
      <c r="C406" s="275"/>
      <c r="D406" s="275"/>
      <c r="E406" s="316"/>
      <c r="F406" s="276"/>
      <c r="G406" s="276"/>
      <c r="H406" s="276"/>
      <c r="I406" s="276"/>
      <c r="J406" s="276"/>
    </row>
    <row r="407" spans="1:10" ht="20.25">
      <c r="A407" s="469"/>
      <c r="B407" s="275"/>
      <c r="C407" s="275"/>
      <c r="D407" s="275"/>
      <c r="E407" s="316"/>
      <c r="F407" s="276"/>
      <c r="G407" s="276"/>
      <c r="H407" s="276"/>
      <c r="I407" s="276"/>
      <c r="J407" s="276"/>
    </row>
    <row r="408" spans="1:10" ht="20.25">
      <c r="A408" s="469"/>
      <c r="B408" s="275"/>
      <c r="C408" s="275"/>
      <c r="D408" s="275"/>
      <c r="E408" s="316"/>
      <c r="F408" s="276"/>
      <c r="G408" s="276"/>
      <c r="H408" s="276"/>
      <c r="I408" s="276"/>
      <c r="J408" s="276"/>
    </row>
    <row r="409" spans="1:10" ht="20.25">
      <c r="A409" s="469"/>
      <c r="B409" s="275"/>
      <c r="C409" s="275"/>
      <c r="D409" s="275"/>
      <c r="E409" s="316"/>
      <c r="F409" s="276"/>
      <c r="G409" s="276"/>
      <c r="H409" s="276"/>
      <c r="I409" s="276"/>
      <c r="J409" s="276"/>
    </row>
    <row r="410" spans="1:10" ht="20.25">
      <c r="A410" s="469"/>
      <c r="B410" s="275"/>
      <c r="C410" s="275"/>
      <c r="D410" s="275"/>
      <c r="E410" s="316"/>
      <c r="F410" s="276"/>
      <c r="G410" s="276"/>
      <c r="H410" s="276"/>
      <c r="I410" s="276"/>
      <c r="J410" s="276"/>
    </row>
    <row r="411" spans="1:10" ht="20.25">
      <c r="A411" s="469"/>
      <c r="B411" s="275"/>
      <c r="C411" s="275"/>
      <c r="D411" s="275"/>
      <c r="E411" s="316"/>
      <c r="F411" s="276"/>
      <c r="G411" s="276"/>
      <c r="H411" s="276"/>
      <c r="I411" s="276"/>
      <c r="J411" s="276"/>
    </row>
    <row r="412" spans="1:10" ht="20.25">
      <c r="A412" s="469"/>
      <c r="B412" s="275"/>
      <c r="C412" s="275"/>
      <c r="D412" s="275"/>
      <c r="E412" s="316"/>
      <c r="F412" s="276"/>
      <c r="G412" s="276"/>
      <c r="H412" s="276"/>
      <c r="I412" s="276"/>
      <c r="J412" s="276"/>
    </row>
    <row r="413" spans="1:10" ht="20.25">
      <c r="A413" s="469"/>
      <c r="B413" s="275"/>
      <c r="C413" s="275"/>
      <c r="D413" s="275"/>
      <c r="E413" s="316"/>
      <c r="F413" s="276"/>
      <c r="G413" s="276"/>
      <c r="H413" s="276"/>
      <c r="I413" s="276"/>
      <c r="J413" s="276"/>
    </row>
    <row r="414" spans="1:10" ht="20.25">
      <c r="A414" s="469"/>
      <c r="B414" s="275"/>
      <c r="C414" s="275"/>
      <c r="D414" s="275"/>
      <c r="E414" s="316"/>
      <c r="F414" s="276"/>
      <c r="G414" s="276"/>
      <c r="H414" s="276"/>
      <c r="I414" s="276"/>
      <c r="J414" s="276"/>
    </row>
    <row r="415" spans="1:10" ht="20.25">
      <c r="A415" s="469"/>
      <c r="B415" s="275"/>
      <c r="C415" s="275"/>
      <c r="D415" s="275"/>
      <c r="E415" s="316"/>
      <c r="F415" s="276"/>
      <c r="G415" s="276"/>
      <c r="H415" s="276"/>
      <c r="I415" s="276"/>
      <c r="J415" s="276"/>
    </row>
    <row r="416" spans="1:10" ht="20.25">
      <c r="A416" s="469"/>
      <c r="B416" s="275"/>
      <c r="C416" s="275"/>
      <c r="D416" s="275"/>
      <c r="E416" s="316"/>
      <c r="F416" s="276"/>
      <c r="G416" s="276"/>
      <c r="H416" s="276"/>
      <c r="I416" s="276"/>
      <c r="J416" s="276"/>
    </row>
    <row r="417" spans="1:10" ht="20.25">
      <c r="A417" s="469"/>
      <c r="B417" s="275"/>
      <c r="C417" s="275"/>
      <c r="D417" s="275"/>
      <c r="E417" s="316"/>
      <c r="F417" s="276"/>
      <c r="G417" s="276"/>
      <c r="H417" s="276"/>
      <c r="I417" s="276"/>
      <c r="J417" s="276"/>
    </row>
    <row r="418" spans="1:10" ht="20.25">
      <c r="A418" s="469"/>
      <c r="B418" s="275"/>
      <c r="C418" s="275"/>
      <c r="D418" s="275"/>
      <c r="E418" s="316"/>
      <c r="F418" s="276"/>
      <c r="G418" s="276"/>
      <c r="H418" s="276"/>
      <c r="I418" s="276"/>
      <c r="J418" s="276"/>
    </row>
    <row r="419" spans="1:10" ht="20.25">
      <c r="A419" s="469"/>
      <c r="B419" s="275"/>
      <c r="C419" s="275"/>
      <c r="D419" s="275"/>
      <c r="E419" s="316"/>
      <c r="F419" s="276"/>
      <c r="G419" s="276"/>
      <c r="H419" s="276"/>
      <c r="I419" s="276"/>
      <c r="J419" s="276"/>
    </row>
    <row r="420" spans="1:10" ht="20.25">
      <c r="A420" s="469"/>
      <c r="B420" s="275"/>
      <c r="C420" s="275"/>
      <c r="D420" s="275"/>
      <c r="E420" s="316"/>
      <c r="F420" s="276"/>
      <c r="G420" s="276"/>
      <c r="H420" s="276"/>
      <c r="I420" s="276"/>
      <c r="J420" s="276"/>
    </row>
    <row r="421" spans="1:10" ht="20.25">
      <c r="A421" s="469"/>
      <c r="B421" s="275"/>
      <c r="C421" s="275"/>
      <c r="D421" s="275"/>
      <c r="E421" s="316"/>
      <c r="F421" s="276"/>
      <c r="G421" s="276"/>
      <c r="H421" s="276"/>
      <c r="I421" s="276"/>
      <c r="J421" s="276"/>
    </row>
    <row r="422" spans="1:10" ht="20.25">
      <c r="A422" s="469"/>
      <c r="B422" s="275"/>
      <c r="C422" s="275"/>
      <c r="D422" s="275"/>
      <c r="E422" s="316"/>
      <c r="F422" s="276"/>
      <c r="G422" s="276"/>
      <c r="H422" s="276"/>
      <c r="I422" s="276"/>
      <c r="J422" s="276"/>
    </row>
    <row r="423" spans="1:10" ht="20.25">
      <c r="A423" s="469"/>
      <c r="B423" s="275"/>
      <c r="C423" s="275"/>
      <c r="D423" s="275"/>
      <c r="E423" s="316"/>
      <c r="F423" s="276"/>
      <c r="G423" s="276"/>
      <c r="H423" s="276"/>
      <c r="I423" s="276"/>
      <c r="J423" s="276"/>
    </row>
    <row r="424" spans="1:10" ht="20.25">
      <c r="A424" s="469"/>
      <c r="B424" s="275"/>
      <c r="C424" s="275"/>
      <c r="D424" s="275"/>
      <c r="E424" s="316"/>
      <c r="F424" s="276"/>
      <c r="G424" s="276"/>
      <c r="H424" s="276"/>
      <c r="I424" s="276"/>
      <c r="J424" s="276"/>
    </row>
    <row r="425" spans="1:10" ht="20.25">
      <c r="A425" s="469"/>
      <c r="B425" s="275"/>
      <c r="C425" s="275"/>
      <c r="D425" s="275"/>
      <c r="E425" s="316"/>
      <c r="F425" s="276"/>
      <c r="G425" s="276"/>
      <c r="H425" s="276"/>
      <c r="I425" s="276"/>
      <c r="J425" s="276"/>
    </row>
    <row r="426" spans="1:10" ht="20.25">
      <c r="A426" s="469"/>
      <c r="B426" s="275"/>
      <c r="C426" s="275"/>
      <c r="D426" s="275"/>
      <c r="E426" s="316"/>
      <c r="F426" s="276"/>
      <c r="G426" s="276"/>
      <c r="H426" s="276"/>
      <c r="I426" s="276"/>
      <c r="J426" s="276"/>
    </row>
    <row r="427" spans="1:10" ht="20.25">
      <c r="A427" s="469"/>
      <c r="B427" s="275"/>
      <c r="C427" s="275"/>
      <c r="D427" s="275"/>
      <c r="E427" s="316"/>
      <c r="F427" s="276"/>
      <c r="G427" s="276"/>
      <c r="H427" s="276"/>
      <c r="I427" s="276"/>
      <c r="J427" s="276"/>
    </row>
    <row r="428" spans="1:10" ht="20.25">
      <c r="A428" s="469"/>
      <c r="B428" s="275"/>
      <c r="C428" s="275"/>
      <c r="D428" s="275"/>
      <c r="E428" s="316"/>
      <c r="F428" s="276"/>
      <c r="G428" s="276"/>
      <c r="H428" s="276"/>
      <c r="I428" s="276"/>
      <c r="J428" s="276"/>
    </row>
    <row r="429" spans="1:10" ht="20.25">
      <c r="A429" s="469"/>
      <c r="B429" s="275"/>
      <c r="C429" s="275"/>
      <c r="D429" s="275"/>
      <c r="E429" s="316"/>
      <c r="F429" s="276"/>
      <c r="G429" s="276"/>
      <c r="H429" s="276"/>
      <c r="I429" s="276"/>
      <c r="J429" s="276"/>
    </row>
    <row r="430" spans="1:10" ht="20.25">
      <c r="A430" s="469"/>
      <c r="B430" s="275"/>
      <c r="C430" s="275"/>
      <c r="D430" s="275"/>
      <c r="E430" s="316"/>
      <c r="F430" s="276"/>
      <c r="G430" s="276"/>
      <c r="H430" s="276"/>
      <c r="I430" s="276"/>
      <c r="J430" s="276"/>
    </row>
    <row r="431" spans="1:10" ht="20.25">
      <c r="A431" s="469"/>
      <c r="B431" s="275"/>
      <c r="C431" s="275"/>
      <c r="D431" s="275"/>
      <c r="E431" s="316"/>
      <c r="F431" s="276"/>
      <c r="G431" s="276"/>
      <c r="H431" s="276"/>
      <c r="I431" s="276"/>
      <c r="J431" s="276"/>
    </row>
    <row r="432" spans="1:10" ht="20.25">
      <c r="A432" s="469"/>
      <c r="B432" s="275"/>
      <c r="C432" s="275"/>
      <c r="D432" s="275"/>
      <c r="E432" s="316"/>
      <c r="F432" s="276"/>
      <c r="G432" s="276"/>
      <c r="H432" s="276"/>
      <c r="I432" s="276"/>
      <c r="J432" s="276"/>
    </row>
    <row r="433" spans="1:10" ht="20.25">
      <c r="A433" s="469"/>
      <c r="B433" s="275"/>
      <c r="C433" s="275"/>
      <c r="D433" s="275"/>
      <c r="E433" s="316"/>
      <c r="F433" s="276"/>
      <c r="G433" s="276"/>
      <c r="H433" s="276"/>
      <c r="I433" s="276"/>
      <c r="J433" s="276"/>
    </row>
    <row r="434" spans="1:10" ht="20.25">
      <c r="A434" s="469"/>
      <c r="B434" s="275"/>
      <c r="C434" s="275"/>
      <c r="D434" s="275"/>
      <c r="E434" s="316"/>
      <c r="F434" s="276"/>
      <c r="G434" s="276"/>
      <c r="H434" s="276"/>
      <c r="I434" s="276"/>
      <c r="J434" s="276"/>
    </row>
    <row r="435" spans="1:10" ht="20.25">
      <c r="A435" s="469"/>
      <c r="B435" s="275"/>
      <c r="C435" s="275"/>
      <c r="D435" s="275"/>
      <c r="E435" s="316"/>
      <c r="F435" s="276"/>
      <c r="G435" s="276"/>
      <c r="H435" s="276"/>
      <c r="I435" s="276"/>
      <c r="J435" s="276"/>
    </row>
    <row r="436" spans="1:10" ht="20.25">
      <c r="A436" s="469"/>
      <c r="B436" s="275"/>
      <c r="C436" s="275"/>
      <c r="D436" s="275"/>
      <c r="E436" s="316"/>
      <c r="F436" s="276"/>
      <c r="G436" s="276"/>
      <c r="H436" s="276"/>
      <c r="I436" s="276"/>
      <c r="J436" s="276"/>
    </row>
    <row r="437" spans="1:10" ht="20.25">
      <c r="A437" s="469"/>
      <c r="B437" s="275"/>
      <c r="C437" s="275"/>
      <c r="D437" s="275"/>
      <c r="E437" s="316"/>
      <c r="F437" s="276"/>
      <c r="G437" s="276"/>
      <c r="H437" s="276"/>
      <c r="I437" s="276"/>
      <c r="J437" s="276"/>
    </row>
    <row r="438" spans="1:10" ht="20.25">
      <c r="A438" s="469"/>
      <c r="B438" s="275"/>
      <c r="C438" s="275"/>
      <c r="D438" s="275"/>
      <c r="E438" s="316"/>
      <c r="F438" s="276"/>
      <c r="G438" s="276"/>
      <c r="H438" s="276"/>
      <c r="I438" s="276"/>
      <c r="J438" s="276"/>
    </row>
    <row r="439" spans="1:10" ht="20.25">
      <c r="A439" s="469"/>
      <c r="B439" s="275"/>
      <c r="C439" s="275"/>
      <c r="D439" s="275"/>
      <c r="E439" s="316"/>
      <c r="F439" s="276"/>
      <c r="G439" s="276"/>
      <c r="H439" s="276"/>
      <c r="I439" s="276"/>
      <c r="J439" s="276"/>
    </row>
    <row r="440" spans="1:10" ht="20.25">
      <c r="A440" s="469"/>
      <c r="B440" s="275"/>
      <c r="C440" s="275"/>
      <c r="D440" s="275"/>
      <c r="E440" s="316"/>
      <c r="F440" s="276"/>
      <c r="G440" s="276"/>
      <c r="H440" s="276"/>
      <c r="I440" s="276"/>
      <c r="J440" s="276"/>
    </row>
    <row r="441" spans="1:10" ht="20.25">
      <c r="A441" s="469"/>
      <c r="B441" s="275"/>
      <c r="C441" s="275"/>
      <c r="D441" s="275"/>
      <c r="E441" s="316"/>
      <c r="F441" s="276"/>
      <c r="G441" s="276"/>
      <c r="H441" s="276"/>
      <c r="I441" s="276"/>
      <c r="J441" s="276"/>
    </row>
    <row r="442" spans="1:10" ht="20.25">
      <c r="A442" s="469"/>
      <c r="B442" s="275"/>
      <c r="C442" s="275"/>
      <c r="D442" s="275"/>
      <c r="E442" s="316"/>
      <c r="F442" s="276"/>
      <c r="G442" s="276"/>
      <c r="H442" s="276"/>
      <c r="I442" s="276"/>
      <c r="J442" s="276"/>
    </row>
    <row r="443" spans="1:10" ht="20.25">
      <c r="A443" s="469"/>
      <c r="B443" s="275"/>
      <c r="C443" s="275"/>
      <c r="D443" s="275"/>
      <c r="E443" s="316"/>
      <c r="F443" s="276"/>
      <c r="G443" s="276"/>
      <c r="H443" s="276"/>
      <c r="I443" s="276"/>
      <c r="J443" s="276"/>
    </row>
    <row r="444" spans="1:10" ht="20.25">
      <c r="A444" s="469"/>
      <c r="B444" s="275"/>
      <c r="C444" s="275"/>
      <c r="D444" s="275"/>
      <c r="E444" s="316"/>
      <c r="F444" s="276"/>
      <c r="G444" s="276"/>
      <c r="H444" s="276"/>
      <c r="I444" s="276"/>
      <c r="J444" s="276"/>
    </row>
    <row r="445" spans="1:10" ht="20.25">
      <c r="A445" s="469"/>
      <c r="B445" s="275"/>
      <c r="C445" s="275"/>
      <c r="D445" s="275"/>
      <c r="E445" s="316"/>
      <c r="F445" s="276"/>
      <c r="G445" s="276"/>
      <c r="H445" s="276"/>
      <c r="I445" s="276"/>
      <c r="J445" s="276"/>
    </row>
    <row r="446" spans="1:10" ht="20.25">
      <c r="A446" s="469"/>
      <c r="B446" s="275"/>
      <c r="C446" s="275"/>
      <c r="D446" s="275"/>
      <c r="E446" s="316"/>
      <c r="F446" s="276"/>
      <c r="G446" s="276"/>
      <c r="H446" s="276"/>
      <c r="I446" s="276"/>
      <c r="J446" s="276"/>
    </row>
    <row r="447" spans="1:10" ht="20.25">
      <c r="A447" s="469"/>
      <c r="B447" s="275"/>
      <c r="C447" s="275"/>
      <c r="D447" s="275"/>
      <c r="E447" s="316"/>
      <c r="F447" s="276"/>
      <c r="G447" s="276"/>
      <c r="H447" s="276"/>
      <c r="I447" s="276"/>
      <c r="J447" s="276"/>
    </row>
    <row r="448" spans="1:10" ht="20.25">
      <c r="A448" s="469"/>
      <c r="B448" s="275"/>
      <c r="C448" s="275"/>
      <c r="D448" s="275"/>
      <c r="E448" s="316"/>
      <c r="F448" s="276"/>
      <c r="G448" s="276"/>
      <c r="H448" s="276"/>
      <c r="I448" s="276"/>
      <c r="J448" s="276"/>
    </row>
    <row r="449" spans="1:10" ht="20.25">
      <c r="A449" s="469"/>
      <c r="B449" s="275"/>
      <c r="C449" s="275"/>
      <c r="D449" s="275"/>
      <c r="E449" s="316"/>
      <c r="F449" s="276"/>
      <c r="G449" s="276"/>
      <c r="H449" s="276"/>
      <c r="I449" s="276"/>
      <c r="J449" s="276"/>
    </row>
    <row r="450" spans="1:10" ht="20.25">
      <c r="A450" s="469"/>
      <c r="B450" s="275"/>
      <c r="C450" s="275"/>
      <c r="D450" s="275"/>
      <c r="E450" s="316"/>
      <c r="F450" s="276"/>
      <c r="G450" s="276"/>
      <c r="H450" s="276"/>
      <c r="I450" s="276"/>
      <c r="J450" s="276"/>
    </row>
    <row r="451" spans="1:10" ht="20.25">
      <c r="A451" s="469"/>
      <c r="B451" s="275"/>
      <c r="C451" s="275"/>
      <c r="D451" s="275"/>
      <c r="E451" s="316"/>
      <c r="F451" s="276"/>
      <c r="G451" s="276"/>
      <c r="H451" s="276"/>
      <c r="I451" s="276"/>
      <c r="J451" s="276"/>
    </row>
    <row r="452" spans="1:10" ht="20.25">
      <c r="A452" s="469"/>
      <c r="B452" s="275"/>
      <c r="C452" s="275"/>
      <c r="D452" s="275"/>
      <c r="E452" s="316"/>
      <c r="F452" s="276"/>
      <c r="G452" s="276"/>
      <c r="H452" s="276"/>
      <c r="I452" s="276"/>
      <c r="J452" s="276"/>
    </row>
    <row r="453" spans="1:10" ht="20.25">
      <c r="A453" s="469"/>
      <c r="B453" s="275"/>
      <c r="C453" s="275"/>
      <c r="D453" s="275"/>
      <c r="E453" s="316"/>
      <c r="F453" s="276"/>
      <c r="G453" s="276"/>
      <c r="H453" s="276"/>
      <c r="I453" s="276"/>
      <c r="J453" s="276"/>
    </row>
    <row r="454" spans="1:10" ht="20.25">
      <c r="A454" s="469"/>
      <c r="B454" s="275"/>
      <c r="C454" s="275"/>
      <c r="D454" s="275"/>
      <c r="E454" s="316"/>
      <c r="F454" s="276"/>
      <c r="G454" s="276"/>
      <c r="H454" s="276"/>
      <c r="I454" s="276"/>
      <c r="J454" s="276"/>
    </row>
    <row r="455" spans="1:10" ht="20.25">
      <c r="A455" s="469"/>
      <c r="B455" s="275"/>
      <c r="C455" s="275"/>
      <c r="D455" s="275"/>
      <c r="E455" s="316"/>
      <c r="F455" s="276"/>
      <c r="G455" s="276"/>
      <c r="H455" s="276"/>
      <c r="I455" s="276"/>
      <c r="J455" s="276"/>
    </row>
    <row r="456" spans="1:10" ht="20.25">
      <c r="A456" s="469"/>
      <c r="B456" s="275"/>
      <c r="C456" s="275"/>
      <c r="D456" s="275"/>
      <c r="E456" s="316"/>
      <c r="F456" s="276"/>
      <c r="G456" s="276"/>
      <c r="H456" s="276"/>
      <c r="I456" s="276"/>
      <c r="J456" s="276"/>
    </row>
    <row r="457" spans="1:10" ht="20.25">
      <c r="A457" s="469"/>
      <c r="B457" s="275"/>
      <c r="C457" s="275"/>
      <c r="D457" s="275"/>
      <c r="E457" s="316"/>
      <c r="F457" s="276"/>
      <c r="G457" s="276"/>
      <c r="H457" s="276"/>
      <c r="I457" s="276"/>
      <c r="J457" s="276"/>
    </row>
    <row r="458" spans="1:10" ht="20.25">
      <c r="A458" s="469"/>
      <c r="B458" s="275"/>
      <c r="C458" s="275"/>
      <c r="D458" s="275"/>
      <c r="E458" s="316"/>
      <c r="F458" s="276"/>
      <c r="G458" s="276"/>
      <c r="H458" s="276"/>
      <c r="I458" s="276"/>
      <c r="J458" s="276"/>
    </row>
    <row r="459" spans="1:10" ht="20.25">
      <c r="A459" s="469"/>
      <c r="B459" s="275"/>
      <c r="C459" s="275"/>
      <c r="D459" s="275"/>
      <c r="E459" s="316"/>
      <c r="F459" s="276"/>
      <c r="G459" s="276"/>
      <c r="H459" s="276"/>
      <c r="I459" s="276"/>
      <c r="J459" s="276"/>
    </row>
    <row r="460" spans="1:10" ht="20.25">
      <c r="A460" s="469"/>
      <c r="B460" s="275"/>
      <c r="C460" s="275"/>
      <c r="D460" s="275"/>
      <c r="E460" s="316"/>
      <c r="F460" s="276"/>
      <c r="G460" s="276"/>
      <c r="H460" s="276"/>
      <c r="I460" s="276"/>
      <c r="J460" s="276"/>
    </row>
    <row r="461" spans="1:10" ht="20.25">
      <c r="A461" s="469"/>
      <c r="B461" s="275"/>
      <c r="C461" s="275"/>
      <c r="D461" s="275"/>
      <c r="E461" s="316"/>
      <c r="F461" s="276"/>
      <c r="G461" s="276"/>
      <c r="H461" s="276"/>
      <c r="I461" s="276"/>
      <c r="J461" s="276"/>
    </row>
    <row r="462" spans="1:10" ht="20.25">
      <c r="A462" s="469"/>
      <c r="B462" s="275"/>
      <c r="C462" s="275"/>
      <c r="D462" s="275"/>
      <c r="E462" s="316"/>
      <c r="F462" s="276"/>
      <c r="G462" s="276"/>
      <c r="H462" s="276"/>
      <c r="I462" s="276"/>
      <c r="J462" s="276"/>
    </row>
    <row r="463" spans="1:10" ht="20.25">
      <c r="A463" s="469"/>
      <c r="B463" s="275"/>
      <c r="C463" s="275"/>
      <c r="D463" s="275"/>
      <c r="E463" s="316"/>
      <c r="F463" s="276"/>
      <c r="G463" s="276"/>
      <c r="H463" s="276"/>
      <c r="I463" s="276"/>
      <c r="J463" s="276"/>
    </row>
    <row r="464" spans="1:10" ht="20.25">
      <c r="A464" s="469"/>
      <c r="B464" s="275"/>
      <c r="C464" s="275"/>
      <c r="D464" s="275"/>
      <c r="E464" s="316"/>
      <c r="F464" s="276"/>
      <c r="G464" s="276"/>
      <c r="H464" s="276"/>
      <c r="I464" s="276"/>
      <c r="J464" s="276"/>
    </row>
    <row r="465" spans="1:10" ht="20.25">
      <c r="A465" s="469"/>
      <c r="B465" s="275"/>
      <c r="C465" s="275"/>
      <c r="D465" s="275"/>
      <c r="E465" s="316"/>
      <c r="F465" s="276"/>
      <c r="G465" s="276"/>
      <c r="H465" s="276"/>
      <c r="I465" s="276"/>
      <c r="J465" s="276"/>
    </row>
    <row r="466" spans="1:10" ht="20.25">
      <c r="A466" s="469"/>
      <c r="B466" s="275"/>
      <c r="C466" s="275"/>
      <c r="D466" s="275"/>
      <c r="E466" s="316"/>
      <c r="F466" s="276"/>
      <c r="G466" s="276"/>
      <c r="H466" s="276"/>
      <c r="I466" s="276"/>
      <c r="J466" s="276"/>
    </row>
    <row r="467" spans="1:10" ht="20.25">
      <c r="A467" s="469"/>
      <c r="B467" s="275"/>
      <c r="C467" s="275"/>
      <c r="D467" s="275"/>
      <c r="E467" s="316"/>
      <c r="F467" s="276"/>
      <c r="G467" s="276"/>
      <c r="H467" s="276"/>
      <c r="I467" s="276"/>
      <c r="J467" s="276"/>
    </row>
    <row r="468" spans="1:10" ht="20.25">
      <c r="A468" s="469"/>
      <c r="B468" s="275"/>
      <c r="C468" s="275"/>
      <c r="D468" s="275"/>
      <c r="E468" s="316"/>
      <c r="F468" s="276"/>
      <c r="G468" s="276"/>
      <c r="H468" s="276"/>
      <c r="I468" s="276"/>
      <c r="J468" s="276"/>
    </row>
    <row r="469" spans="1:10" ht="20.25">
      <c r="A469" s="469"/>
      <c r="B469" s="275"/>
      <c r="C469" s="275"/>
      <c r="D469" s="275"/>
      <c r="E469" s="316"/>
      <c r="F469" s="276"/>
      <c r="G469" s="276"/>
      <c r="H469" s="276"/>
      <c r="I469" s="276"/>
      <c r="J469" s="276"/>
    </row>
    <row r="470" spans="1:10" ht="20.25">
      <c r="A470" s="469"/>
      <c r="B470" s="275"/>
      <c r="C470" s="275"/>
      <c r="D470" s="275"/>
      <c r="E470" s="316"/>
      <c r="F470" s="276"/>
      <c r="G470" s="276"/>
      <c r="H470" s="276"/>
      <c r="I470" s="276"/>
      <c r="J470" s="276"/>
    </row>
    <row r="471" spans="1:10" ht="20.25">
      <c r="A471" s="469"/>
      <c r="B471" s="275"/>
      <c r="C471" s="275"/>
      <c r="D471" s="275"/>
      <c r="E471" s="316"/>
      <c r="F471" s="276"/>
      <c r="G471" s="276"/>
      <c r="H471" s="276"/>
      <c r="I471" s="276"/>
      <c r="J471" s="276"/>
    </row>
    <row r="472" spans="1:10" ht="20.25">
      <c r="A472" s="469"/>
      <c r="B472" s="275"/>
      <c r="C472" s="275"/>
      <c r="D472" s="275"/>
      <c r="E472" s="316"/>
      <c r="F472" s="276"/>
      <c r="G472" s="276"/>
      <c r="H472" s="276"/>
      <c r="I472" s="276"/>
      <c r="J472" s="276"/>
    </row>
    <row r="473" spans="1:10" ht="20.25">
      <c r="A473" s="469"/>
      <c r="B473" s="275"/>
      <c r="C473" s="275"/>
      <c r="D473" s="275"/>
      <c r="E473" s="316"/>
      <c r="F473" s="276"/>
      <c r="G473" s="276"/>
      <c r="H473" s="276"/>
      <c r="I473" s="276"/>
      <c r="J473" s="276"/>
    </row>
    <row r="474" spans="1:10" ht="20.25">
      <c r="A474" s="469"/>
      <c r="B474" s="275"/>
      <c r="C474" s="275"/>
      <c r="D474" s="275"/>
      <c r="E474" s="316"/>
      <c r="F474" s="276"/>
      <c r="G474" s="276"/>
      <c r="H474" s="276"/>
      <c r="I474" s="276"/>
      <c r="J474" s="276"/>
    </row>
    <row r="475" spans="1:10" ht="20.25">
      <c r="A475" s="469"/>
      <c r="B475" s="275"/>
      <c r="C475" s="275"/>
      <c r="D475" s="275"/>
      <c r="E475" s="316"/>
      <c r="F475" s="276"/>
      <c r="G475" s="276"/>
      <c r="H475" s="276"/>
      <c r="I475" s="276"/>
      <c r="J475" s="276"/>
    </row>
    <row r="476" spans="1:10" ht="20.25">
      <c r="A476" s="469"/>
      <c r="B476" s="275"/>
      <c r="C476" s="275"/>
      <c r="D476" s="275"/>
      <c r="E476" s="316"/>
      <c r="F476" s="276"/>
      <c r="G476" s="276"/>
      <c r="H476" s="276"/>
      <c r="I476" s="276"/>
      <c r="J476" s="276"/>
    </row>
    <row r="477" spans="1:10" ht="20.25">
      <c r="A477" s="469"/>
      <c r="B477" s="275"/>
      <c r="C477" s="275"/>
      <c r="D477" s="275"/>
      <c r="E477" s="316"/>
      <c r="F477" s="276"/>
      <c r="G477" s="276"/>
      <c r="H477" s="276"/>
      <c r="I477" s="276"/>
      <c r="J477" s="276"/>
    </row>
    <row r="478" spans="1:10" ht="20.25">
      <c r="A478" s="469"/>
      <c r="B478" s="275"/>
      <c r="C478" s="275"/>
      <c r="D478" s="275"/>
      <c r="E478" s="316"/>
      <c r="F478" s="276"/>
      <c r="G478" s="276"/>
      <c r="H478" s="276"/>
      <c r="I478" s="276"/>
      <c r="J478" s="276"/>
    </row>
    <row r="479" spans="1:10" ht="20.25">
      <c r="A479" s="469"/>
      <c r="B479" s="275"/>
      <c r="C479" s="275"/>
      <c r="D479" s="275"/>
      <c r="E479" s="316"/>
      <c r="F479" s="276"/>
      <c r="G479" s="276"/>
      <c r="H479" s="276"/>
      <c r="I479" s="276"/>
      <c r="J479" s="276"/>
    </row>
    <row r="480" spans="1:10" ht="20.25">
      <c r="A480" s="469"/>
      <c r="B480" s="275"/>
      <c r="C480" s="275"/>
      <c r="D480" s="275"/>
      <c r="E480" s="316"/>
      <c r="F480" s="276"/>
      <c r="G480" s="276"/>
      <c r="H480" s="276"/>
      <c r="I480" s="276"/>
      <c r="J480" s="276"/>
    </row>
    <row r="481" spans="1:10" ht="20.25">
      <c r="A481" s="469"/>
      <c r="B481" s="275"/>
      <c r="C481" s="275"/>
      <c r="D481" s="275"/>
      <c r="E481" s="316"/>
      <c r="F481" s="276"/>
      <c r="G481" s="276"/>
      <c r="H481" s="276"/>
      <c r="I481" s="276"/>
      <c r="J481" s="276"/>
    </row>
    <row r="482" spans="1:10" ht="20.25">
      <c r="A482" s="469"/>
      <c r="B482" s="275"/>
      <c r="C482" s="275"/>
      <c r="D482" s="275"/>
      <c r="E482" s="316"/>
      <c r="F482" s="276"/>
      <c r="G482" s="276"/>
      <c r="H482" s="276"/>
      <c r="I482" s="276"/>
      <c r="J482" s="276"/>
    </row>
    <row r="483" spans="1:10" ht="20.25">
      <c r="A483" s="469"/>
      <c r="B483" s="275"/>
      <c r="C483" s="275"/>
      <c r="D483" s="275"/>
      <c r="E483" s="316"/>
      <c r="F483" s="276"/>
      <c r="G483" s="276"/>
      <c r="H483" s="276"/>
      <c r="I483" s="276"/>
      <c r="J483" s="276"/>
    </row>
    <row r="484" spans="1:10" ht="20.25">
      <c r="A484" s="469"/>
      <c r="B484" s="275"/>
      <c r="C484" s="275"/>
      <c r="D484" s="275"/>
      <c r="E484" s="316"/>
      <c r="F484" s="276"/>
      <c r="G484" s="276"/>
      <c r="H484" s="276"/>
      <c r="I484" s="276"/>
      <c r="J484" s="276"/>
    </row>
    <row r="485" spans="1:10" ht="20.25">
      <c r="A485" s="469"/>
      <c r="B485" s="275"/>
      <c r="C485" s="275"/>
      <c r="D485" s="275"/>
      <c r="E485" s="316"/>
      <c r="F485" s="276"/>
      <c r="G485" s="276"/>
      <c r="H485" s="276"/>
      <c r="I485" s="276"/>
      <c r="J485" s="276"/>
    </row>
    <row r="486" spans="1:10" ht="20.25">
      <c r="A486" s="469"/>
      <c r="B486" s="275"/>
      <c r="C486" s="275"/>
      <c r="D486" s="275"/>
      <c r="E486" s="316"/>
      <c r="F486" s="276"/>
      <c r="G486" s="276"/>
      <c r="H486" s="276"/>
      <c r="I486" s="276"/>
      <c r="J486" s="276"/>
    </row>
    <row r="487" spans="1:10" ht="20.25">
      <c r="A487" s="469"/>
      <c r="B487" s="275"/>
      <c r="C487" s="275"/>
      <c r="D487" s="275"/>
      <c r="E487" s="316"/>
      <c r="F487" s="276"/>
      <c r="G487" s="276"/>
      <c r="H487" s="276"/>
      <c r="I487" s="276"/>
      <c r="J487" s="276"/>
    </row>
    <row r="488" spans="1:10" ht="20.25">
      <c r="A488" s="469"/>
      <c r="B488" s="275"/>
      <c r="C488" s="275"/>
      <c r="D488" s="275"/>
      <c r="E488" s="316"/>
      <c r="F488" s="276"/>
      <c r="G488" s="276"/>
      <c r="H488" s="276"/>
      <c r="I488" s="276"/>
      <c r="J488" s="276"/>
    </row>
    <row r="489" spans="1:10" ht="20.25">
      <c r="A489" s="469"/>
      <c r="B489" s="275"/>
      <c r="C489" s="275"/>
      <c r="D489" s="275"/>
      <c r="E489" s="316"/>
      <c r="F489" s="276"/>
      <c r="G489" s="276"/>
      <c r="H489" s="276"/>
      <c r="I489" s="276"/>
      <c r="J489" s="276"/>
    </row>
    <row r="490" spans="1:10" ht="20.25">
      <c r="A490" s="469"/>
      <c r="B490" s="275"/>
      <c r="C490" s="275"/>
      <c r="D490" s="275"/>
      <c r="E490" s="316"/>
      <c r="F490" s="276"/>
      <c r="G490" s="276"/>
      <c r="H490" s="276"/>
      <c r="I490" s="276"/>
      <c r="J490" s="276"/>
    </row>
    <row r="491" spans="1:10" ht="20.25">
      <c r="A491" s="469"/>
      <c r="B491" s="275"/>
      <c r="C491" s="275"/>
      <c r="D491" s="275"/>
      <c r="E491" s="316"/>
      <c r="F491" s="276"/>
      <c r="G491" s="276"/>
      <c r="H491" s="276"/>
      <c r="I491" s="276"/>
      <c r="J491" s="276"/>
    </row>
    <row r="492" spans="1:10" ht="20.25">
      <c r="A492" s="469"/>
      <c r="B492" s="275"/>
      <c r="C492" s="275"/>
      <c r="D492" s="275"/>
      <c r="E492" s="316"/>
      <c r="F492" s="276"/>
      <c r="G492" s="276"/>
      <c r="H492" s="276"/>
      <c r="I492" s="276"/>
      <c r="J492" s="276"/>
    </row>
    <row r="493" spans="1:10" ht="20.25">
      <c r="A493" s="469"/>
      <c r="B493" s="275"/>
      <c r="C493" s="275"/>
      <c r="D493" s="275"/>
      <c r="E493" s="316"/>
      <c r="F493" s="276"/>
      <c r="G493" s="276"/>
      <c r="H493" s="276"/>
      <c r="I493" s="276"/>
      <c r="J493" s="276"/>
    </row>
    <row r="494" spans="1:10" ht="20.25">
      <c r="A494" s="469"/>
      <c r="B494" s="275"/>
      <c r="C494" s="275"/>
      <c r="D494" s="275"/>
      <c r="E494" s="316"/>
      <c r="F494" s="276"/>
      <c r="G494" s="276"/>
      <c r="H494" s="276"/>
      <c r="I494" s="276"/>
      <c r="J494" s="276"/>
    </row>
    <row r="495" spans="1:10" ht="20.25">
      <c r="A495" s="469"/>
      <c r="B495" s="275"/>
      <c r="C495" s="275"/>
      <c r="D495" s="275"/>
      <c r="E495" s="316"/>
      <c r="F495" s="276"/>
      <c r="G495" s="276"/>
      <c r="H495" s="276"/>
      <c r="I495" s="276"/>
      <c r="J495" s="276"/>
    </row>
    <row r="496" spans="1:10" ht="20.25">
      <c r="A496" s="469"/>
      <c r="B496" s="275"/>
      <c r="C496" s="275"/>
      <c r="D496" s="275"/>
      <c r="E496" s="316"/>
      <c r="F496" s="276"/>
      <c r="G496" s="276"/>
      <c r="H496" s="276"/>
      <c r="I496" s="276"/>
      <c r="J496" s="276"/>
    </row>
    <row r="497" spans="1:10" ht="20.25">
      <c r="A497" s="469"/>
      <c r="B497" s="275"/>
      <c r="C497" s="275"/>
      <c r="D497" s="275"/>
      <c r="E497" s="316"/>
      <c r="F497" s="276"/>
      <c r="G497" s="276"/>
      <c r="H497" s="276"/>
      <c r="I497" s="276"/>
      <c r="J497" s="276"/>
    </row>
    <row r="498" spans="1:10" ht="20.25">
      <c r="A498" s="469"/>
      <c r="B498" s="275"/>
      <c r="C498" s="275"/>
      <c r="D498" s="275"/>
      <c r="E498" s="316"/>
      <c r="F498" s="276"/>
      <c r="G498" s="276"/>
      <c r="H498" s="276"/>
      <c r="I498" s="276"/>
      <c r="J498" s="276"/>
    </row>
    <row r="499" spans="1:10" ht="20.25">
      <c r="A499" s="469"/>
      <c r="B499" s="275"/>
      <c r="C499" s="275"/>
      <c r="D499" s="275"/>
      <c r="E499" s="316"/>
      <c r="F499" s="276"/>
      <c r="G499" s="276"/>
      <c r="H499" s="276"/>
      <c r="I499" s="276"/>
      <c r="J499" s="276"/>
    </row>
    <row r="500" spans="1:10" ht="20.25">
      <c r="A500" s="469"/>
      <c r="B500" s="275"/>
      <c r="C500" s="275"/>
      <c r="D500" s="275"/>
      <c r="E500" s="316"/>
      <c r="F500" s="276"/>
      <c r="G500" s="276"/>
      <c r="H500" s="276"/>
      <c r="I500" s="276"/>
      <c r="J500" s="276"/>
    </row>
    <row r="501" spans="1:10" ht="20.25">
      <c r="A501" s="469"/>
      <c r="B501" s="275"/>
      <c r="C501" s="275"/>
      <c r="D501" s="275"/>
      <c r="E501" s="316"/>
      <c r="F501" s="276"/>
      <c r="G501" s="276"/>
      <c r="H501" s="276"/>
      <c r="I501" s="276"/>
      <c r="J501" s="276"/>
    </row>
    <row r="502" spans="1:10" ht="20.25">
      <c r="A502" s="469"/>
      <c r="B502" s="275"/>
      <c r="C502" s="275"/>
      <c r="D502" s="275"/>
      <c r="E502" s="316"/>
      <c r="F502" s="276"/>
      <c r="G502" s="276"/>
      <c r="H502" s="276"/>
      <c r="I502" s="276"/>
      <c r="J502" s="276"/>
    </row>
    <row r="503" spans="1:10" ht="20.25">
      <c r="A503" s="469"/>
      <c r="B503" s="275"/>
      <c r="C503" s="275"/>
      <c r="D503" s="275"/>
      <c r="E503" s="316"/>
      <c r="F503" s="276"/>
      <c r="G503" s="276"/>
      <c r="H503" s="276"/>
      <c r="I503" s="276"/>
      <c r="J503" s="276"/>
    </row>
    <row r="504" spans="1:10" ht="20.25">
      <c r="A504" s="469"/>
      <c r="B504" s="275"/>
      <c r="C504" s="275"/>
      <c r="D504" s="275"/>
      <c r="E504" s="316"/>
      <c r="F504" s="276"/>
      <c r="G504" s="276"/>
      <c r="H504" s="276"/>
      <c r="I504" s="276"/>
      <c r="J504" s="276"/>
    </row>
    <row r="505" spans="1:10" ht="20.25">
      <c r="A505" s="469"/>
      <c r="B505" s="275"/>
      <c r="C505" s="275"/>
      <c r="D505" s="275"/>
      <c r="E505" s="316"/>
      <c r="F505" s="276"/>
      <c r="G505" s="276"/>
      <c r="H505" s="276"/>
      <c r="I505" s="276"/>
      <c r="J505" s="276"/>
    </row>
    <row r="506" spans="1:10" ht="20.25">
      <c r="A506" s="469"/>
      <c r="B506" s="275"/>
      <c r="C506" s="275"/>
      <c r="D506" s="275"/>
      <c r="E506" s="316"/>
      <c r="F506" s="276"/>
      <c r="G506" s="276"/>
      <c r="H506" s="276"/>
      <c r="I506" s="276"/>
      <c r="J506" s="276"/>
    </row>
    <row r="507" spans="1:10" ht="20.25">
      <c r="A507" s="469"/>
      <c r="B507" s="275"/>
      <c r="C507" s="275"/>
      <c r="D507" s="275"/>
      <c r="E507" s="316"/>
      <c r="F507" s="276"/>
      <c r="G507" s="276"/>
      <c r="H507" s="276"/>
      <c r="I507" s="276"/>
      <c r="J507" s="276"/>
    </row>
    <row r="508" spans="1:10" ht="20.25">
      <c r="A508" s="469"/>
      <c r="B508" s="275"/>
      <c r="C508" s="275"/>
      <c r="D508" s="275"/>
      <c r="E508" s="316"/>
      <c r="F508" s="276"/>
      <c r="G508" s="276"/>
      <c r="H508" s="276"/>
      <c r="I508" s="276"/>
      <c r="J508" s="276"/>
    </row>
    <row r="509" spans="1:10" ht="20.25">
      <c r="A509" s="469"/>
      <c r="B509" s="275"/>
      <c r="C509" s="275"/>
      <c r="D509" s="275"/>
      <c r="E509" s="316"/>
      <c r="F509" s="276"/>
      <c r="G509" s="276"/>
      <c r="H509" s="276"/>
      <c r="I509" s="276"/>
      <c r="J509" s="276"/>
    </row>
    <row r="510" spans="1:10" ht="20.25">
      <c r="A510" s="469"/>
      <c r="B510" s="275"/>
      <c r="C510" s="275"/>
      <c r="D510" s="275"/>
      <c r="E510" s="316"/>
      <c r="F510" s="276"/>
      <c r="G510" s="276"/>
      <c r="H510" s="276"/>
      <c r="I510" s="276"/>
      <c r="J510" s="276"/>
    </row>
    <row r="511" spans="1:10" ht="20.25">
      <c r="A511" s="469"/>
      <c r="B511" s="275"/>
      <c r="C511" s="275"/>
      <c r="D511" s="275"/>
      <c r="E511" s="316"/>
      <c r="F511" s="276"/>
      <c r="G511" s="276"/>
      <c r="H511" s="276"/>
      <c r="I511" s="276"/>
      <c r="J511" s="276"/>
    </row>
    <row r="512" spans="1:10" ht="20.25">
      <c r="A512" s="469"/>
      <c r="B512" s="275"/>
      <c r="C512" s="275"/>
      <c r="D512" s="275"/>
      <c r="E512" s="316"/>
      <c r="F512" s="276"/>
      <c r="G512" s="276"/>
      <c r="H512" s="276"/>
      <c r="I512" s="276"/>
      <c r="J512" s="276"/>
    </row>
    <row r="513" spans="1:10" ht="20.25">
      <c r="A513" s="469"/>
      <c r="B513" s="275"/>
      <c r="C513" s="275"/>
      <c r="D513" s="275"/>
      <c r="E513" s="316"/>
      <c r="F513" s="276"/>
      <c r="G513" s="276"/>
      <c r="H513" s="276"/>
      <c r="I513" s="276"/>
      <c r="J513" s="276"/>
    </row>
    <row r="514" spans="1:10" ht="20.25">
      <c r="A514" s="469"/>
      <c r="B514" s="275"/>
      <c r="C514" s="275"/>
      <c r="D514" s="275"/>
      <c r="E514" s="316"/>
      <c r="F514" s="276"/>
      <c r="G514" s="276"/>
      <c r="H514" s="276"/>
      <c r="I514" s="276"/>
      <c r="J514" s="276"/>
    </row>
    <row r="515" spans="1:10" ht="20.25">
      <c r="A515" s="469"/>
      <c r="B515" s="275"/>
      <c r="C515" s="275"/>
      <c r="D515" s="275"/>
      <c r="E515" s="316"/>
      <c r="F515" s="276"/>
      <c r="G515" s="276"/>
      <c r="H515" s="276"/>
      <c r="I515" s="276"/>
      <c r="J515" s="276"/>
    </row>
    <row r="516" spans="1:10" ht="20.25">
      <c r="A516" s="469"/>
      <c r="B516" s="275"/>
      <c r="C516" s="275"/>
      <c r="D516" s="275"/>
      <c r="E516" s="316"/>
      <c r="F516" s="276"/>
      <c r="G516" s="276"/>
      <c r="H516" s="276"/>
      <c r="I516" s="276"/>
      <c r="J516" s="276"/>
    </row>
    <row r="517" spans="1:10" ht="20.25">
      <c r="A517" s="469"/>
      <c r="B517" s="275"/>
      <c r="C517" s="275"/>
      <c r="D517" s="275"/>
      <c r="E517" s="316"/>
      <c r="F517" s="276"/>
      <c r="G517" s="276"/>
      <c r="H517" s="276"/>
      <c r="I517" s="276"/>
      <c r="J517" s="276"/>
    </row>
    <row r="518" spans="1:10" ht="20.25">
      <c r="A518" s="469"/>
      <c r="B518" s="275"/>
      <c r="C518" s="275"/>
      <c r="D518" s="275"/>
      <c r="E518" s="316"/>
      <c r="F518" s="276"/>
      <c r="G518" s="276"/>
      <c r="H518" s="276"/>
      <c r="I518" s="276"/>
      <c r="J518" s="276"/>
    </row>
    <row r="519" spans="1:10" ht="20.25">
      <c r="A519" s="469"/>
      <c r="B519" s="275"/>
      <c r="C519" s="275"/>
      <c r="D519" s="275"/>
      <c r="E519" s="316"/>
      <c r="F519" s="276"/>
      <c r="G519" s="276"/>
      <c r="H519" s="276"/>
      <c r="I519" s="276"/>
      <c r="J519" s="276"/>
    </row>
    <row r="520" spans="1:10" ht="20.25">
      <c r="A520" s="469"/>
      <c r="B520" s="275"/>
      <c r="C520" s="275"/>
      <c r="D520" s="275"/>
      <c r="E520" s="316"/>
      <c r="F520" s="276"/>
      <c r="G520" s="276"/>
      <c r="H520" s="276"/>
      <c r="I520" s="276"/>
      <c r="J520" s="276"/>
    </row>
    <row r="521" spans="1:10" ht="20.25">
      <c r="A521" s="469"/>
      <c r="B521" s="275"/>
      <c r="C521" s="275"/>
      <c r="D521" s="275"/>
      <c r="E521" s="316"/>
      <c r="F521" s="276"/>
      <c r="G521" s="276"/>
      <c r="H521" s="276"/>
      <c r="I521" s="276"/>
      <c r="J521" s="276"/>
    </row>
    <row r="522" spans="1:10" ht="20.25">
      <c r="A522" s="469"/>
      <c r="B522" s="275"/>
      <c r="C522" s="275"/>
      <c r="D522" s="275"/>
      <c r="E522" s="316"/>
      <c r="F522" s="276"/>
      <c r="G522" s="276"/>
      <c r="H522" s="276"/>
      <c r="I522" s="276"/>
      <c r="J522" s="276"/>
    </row>
    <row r="523" spans="1:10" ht="20.25">
      <c r="A523" s="469"/>
      <c r="B523" s="275"/>
      <c r="C523" s="275"/>
      <c r="D523" s="275"/>
      <c r="E523" s="316"/>
      <c r="F523" s="276"/>
      <c r="G523" s="276"/>
      <c r="H523" s="276"/>
      <c r="I523" s="276"/>
      <c r="J523" s="276"/>
    </row>
    <row r="524" spans="1:10" ht="20.25">
      <c r="A524" s="469"/>
      <c r="B524" s="275"/>
      <c r="C524" s="275"/>
      <c r="D524" s="275"/>
      <c r="E524" s="316"/>
      <c r="F524" s="276"/>
      <c r="G524" s="276"/>
      <c r="H524" s="276"/>
      <c r="I524" s="276"/>
      <c r="J524" s="276"/>
    </row>
    <row r="525" spans="1:10" ht="20.25">
      <c r="A525" s="469"/>
      <c r="B525" s="275"/>
      <c r="C525" s="275"/>
      <c r="D525" s="275"/>
      <c r="E525" s="316"/>
      <c r="F525" s="276"/>
      <c r="G525" s="276"/>
      <c r="H525" s="276"/>
      <c r="I525" s="276"/>
      <c r="J525" s="276"/>
    </row>
    <row r="526" spans="1:10" ht="20.25">
      <c r="A526" s="469"/>
      <c r="B526" s="275"/>
      <c r="C526" s="275"/>
      <c r="D526" s="275"/>
      <c r="E526" s="316"/>
      <c r="F526" s="276"/>
      <c r="G526" s="276"/>
      <c r="H526" s="276"/>
      <c r="I526" s="276"/>
      <c r="J526" s="276"/>
    </row>
    <row r="527" spans="1:10" ht="20.25">
      <c r="A527" s="469"/>
      <c r="B527" s="275"/>
      <c r="C527" s="275"/>
      <c r="D527" s="275"/>
      <c r="E527" s="316"/>
      <c r="F527" s="276"/>
      <c r="G527" s="276"/>
      <c r="H527" s="276"/>
      <c r="I527" s="276"/>
      <c r="J527" s="276"/>
    </row>
    <row r="528" spans="1:10" ht="20.25">
      <c r="A528" s="469"/>
      <c r="B528" s="275"/>
      <c r="C528" s="275"/>
      <c r="D528" s="275"/>
      <c r="E528" s="316"/>
      <c r="F528" s="276"/>
      <c r="G528" s="276"/>
      <c r="H528" s="276"/>
      <c r="I528" s="276"/>
      <c r="J528" s="276"/>
    </row>
    <row r="529" spans="1:10" ht="20.25">
      <c r="A529" s="469"/>
      <c r="B529" s="275"/>
      <c r="C529" s="275"/>
      <c r="D529" s="275"/>
      <c r="E529" s="316"/>
      <c r="F529" s="276"/>
      <c r="G529" s="276"/>
      <c r="H529" s="276"/>
      <c r="I529" s="276"/>
      <c r="J529" s="276"/>
    </row>
    <row r="530" spans="1:10" ht="20.25">
      <c r="A530" s="469"/>
      <c r="B530" s="275"/>
      <c r="C530" s="275"/>
      <c r="D530" s="275"/>
      <c r="E530" s="316"/>
      <c r="F530" s="276"/>
      <c r="G530" s="276"/>
      <c r="H530" s="276"/>
      <c r="I530" s="276"/>
      <c r="J530" s="276"/>
    </row>
    <row r="531" spans="1:10" ht="20.25">
      <c r="A531" s="469"/>
      <c r="B531" s="275"/>
      <c r="C531" s="275"/>
      <c r="D531" s="275"/>
      <c r="E531" s="316"/>
      <c r="F531" s="276"/>
      <c r="G531" s="276"/>
      <c r="H531" s="276"/>
      <c r="I531" s="276"/>
      <c r="J531" s="276"/>
    </row>
    <row r="532" spans="1:10" ht="20.25">
      <c r="A532" s="469"/>
      <c r="B532" s="275"/>
      <c r="C532" s="275"/>
      <c r="D532" s="275"/>
      <c r="E532" s="316"/>
      <c r="F532" s="276"/>
      <c r="G532" s="276"/>
      <c r="H532" s="276"/>
      <c r="I532" s="276"/>
      <c r="J532" s="276"/>
    </row>
    <row r="533" spans="1:10" ht="20.25">
      <c r="A533" s="469"/>
      <c r="B533" s="275"/>
      <c r="C533" s="275"/>
      <c r="D533" s="275"/>
      <c r="E533" s="316"/>
      <c r="F533" s="276"/>
      <c r="G533" s="276"/>
      <c r="H533" s="276"/>
      <c r="I533" s="276"/>
      <c r="J533" s="276"/>
    </row>
    <row r="534" spans="1:10" ht="20.25">
      <c r="A534" s="469"/>
      <c r="B534" s="275"/>
      <c r="C534" s="275"/>
      <c r="D534" s="275"/>
      <c r="E534" s="316"/>
      <c r="F534" s="276"/>
      <c r="G534" s="276"/>
      <c r="H534" s="276"/>
      <c r="I534" s="276"/>
      <c r="J534" s="276"/>
    </row>
    <row r="535" spans="1:10" ht="20.25">
      <c r="A535" s="469"/>
      <c r="B535" s="275"/>
      <c r="C535" s="275"/>
      <c r="D535" s="275"/>
      <c r="E535" s="316"/>
      <c r="F535" s="276"/>
      <c r="G535" s="276"/>
      <c r="H535" s="276"/>
      <c r="I535" s="276"/>
      <c r="J535" s="276"/>
    </row>
    <row r="536" spans="1:10" ht="20.25">
      <c r="A536" s="469"/>
      <c r="B536" s="275"/>
      <c r="C536" s="275"/>
      <c r="D536" s="275"/>
      <c r="E536" s="316"/>
      <c r="F536" s="276"/>
      <c r="G536" s="276"/>
      <c r="H536" s="276"/>
      <c r="I536" s="276"/>
      <c r="J536" s="276"/>
    </row>
    <row r="537" spans="1:10" ht="20.25">
      <c r="A537" s="469"/>
      <c r="B537" s="275"/>
      <c r="C537" s="275"/>
      <c r="D537" s="275"/>
      <c r="E537" s="316"/>
      <c r="F537" s="276"/>
      <c r="G537" s="276"/>
      <c r="H537" s="276"/>
      <c r="I537" s="276"/>
      <c r="J537" s="276"/>
    </row>
    <row r="538" spans="1:10" ht="20.25">
      <c r="A538" s="469"/>
      <c r="B538" s="275"/>
      <c r="C538" s="275"/>
      <c r="D538" s="275"/>
      <c r="E538" s="316"/>
      <c r="F538" s="276"/>
      <c r="G538" s="276"/>
      <c r="H538" s="276"/>
      <c r="I538" s="276"/>
      <c r="J538" s="276"/>
    </row>
    <row r="539" spans="1:10" ht="20.25">
      <c r="A539" s="469"/>
      <c r="B539" s="275"/>
      <c r="C539" s="275"/>
      <c r="D539" s="275"/>
      <c r="E539" s="316"/>
      <c r="F539" s="276"/>
      <c r="G539" s="276"/>
      <c r="H539" s="276"/>
      <c r="I539" s="276"/>
      <c r="J539" s="276"/>
    </row>
    <row r="540" spans="1:10" ht="20.25">
      <c r="A540" s="469"/>
      <c r="B540" s="275"/>
      <c r="C540" s="275"/>
      <c r="D540" s="275"/>
      <c r="E540" s="316"/>
      <c r="F540" s="276"/>
      <c r="G540" s="276"/>
      <c r="H540" s="276"/>
      <c r="I540" s="276"/>
      <c r="J540" s="276"/>
    </row>
    <row r="541" spans="1:10" ht="20.25">
      <c r="A541" s="469"/>
      <c r="B541" s="275"/>
      <c r="C541" s="275"/>
      <c r="D541" s="275"/>
      <c r="E541" s="316"/>
      <c r="F541" s="276"/>
      <c r="G541" s="276"/>
      <c r="H541" s="276"/>
      <c r="I541" s="276"/>
      <c r="J541" s="276"/>
    </row>
    <row r="542" spans="1:10" ht="20.25">
      <c r="A542" s="469"/>
      <c r="B542" s="275"/>
      <c r="C542" s="275"/>
      <c r="D542" s="275"/>
      <c r="E542" s="316"/>
      <c r="F542" s="276"/>
      <c r="G542" s="276"/>
      <c r="H542" s="276"/>
      <c r="I542" s="276"/>
      <c r="J542" s="276"/>
    </row>
    <row r="543" spans="1:10" ht="20.25">
      <c r="A543" s="469"/>
      <c r="B543" s="275"/>
      <c r="C543" s="275"/>
      <c r="D543" s="275"/>
      <c r="E543" s="316"/>
      <c r="F543" s="276"/>
      <c r="G543" s="276"/>
      <c r="H543" s="276"/>
      <c r="I543" s="276"/>
      <c r="J543" s="276"/>
    </row>
    <row r="544" spans="1:10" ht="20.25">
      <c r="A544" s="469"/>
      <c r="B544" s="275"/>
      <c r="C544" s="275"/>
      <c r="D544" s="275"/>
      <c r="E544" s="316"/>
      <c r="F544" s="276"/>
      <c r="G544" s="276"/>
      <c r="H544" s="276"/>
      <c r="I544" s="276"/>
      <c r="J544" s="276"/>
    </row>
    <row r="545" spans="1:10" ht="20.25">
      <c r="A545" s="469"/>
      <c r="B545" s="275"/>
      <c r="C545" s="275"/>
      <c r="D545" s="275"/>
      <c r="E545" s="316"/>
      <c r="F545" s="276"/>
      <c r="G545" s="276"/>
      <c r="H545" s="276"/>
      <c r="I545" s="276"/>
      <c r="J545" s="276"/>
    </row>
    <row r="546" spans="1:10" ht="20.25">
      <c r="A546" s="469"/>
      <c r="B546" s="275"/>
      <c r="C546" s="275"/>
      <c r="D546" s="275"/>
      <c r="E546" s="316"/>
      <c r="F546" s="276"/>
      <c r="G546" s="276"/>
      <c r="H546" s="276"/>
      <c r="I546" s="276"/>
      <c r="J546" s="276"/>
    </row>
    <row r="547" spans="1:10" ht="20.25">
      <c r="A547" s="469"/>
      <c r="B547" s="275"/>
      <c r="C547" s="275"/>
      <c r="D547" s="275"/>
      <c r="E547" s="316"/>
      <c r="F547" s="276"/>
      <c r="G547" s="276"/>
      <c r="H547" s="276"/>
      <c r="I547" s="276"/>
      <c r="J547" s="276"/>
    </row>
    <row r="548" spans="1:10" ht="20.25">
      <c r="A548" s="469"/>
      <c r="B548" s="275"/>
      <c r="C548" s="275"/>
      <c r="D548" s="275"/>
      <c r="E548" s="316"/>
      <c r="F548" s="276"/>
      <c r="G548" s="276"/>
      <c r="H548" s="276"/>
      <c r="I548" s="276"/>
      <c r="J548" s="276"/>
    </row>
    <row r="549" spans="1:10" ht="20.25">
      <c r="A549" s="469"/>
      <c r="B549" s="275"/>
      <c r="C549" s="275"/>
      <c r="D549" s="275"/>
      <c r="E549" s="316"/>
      <c r="F549" s="276"/>
      <c r="G549" s="276"/>
      <c r="H549" s="276"/>
      <c r="I549" s="276"/>
      <c r="J549" s="276"/>
    </row>
    <row r="550" spans="1:10" ht="20.25">
      <c r="A550" s="469"/>
      <c r="B550" s="275"/>
      <c r="C550" s="275"/>
      <c r="D550" s="275"/>
      <c r="E550" s="316"/>
      <c r="F550" s="276"/>
      <c r="G550" s="276"/>
      <c r="H550" s="276"/>
      <c r="I550" s="276"/>
      <c r="J550" s="276"/>
    </row>
    <row r="551" spans="1:10" ht="20.25">
      <c r="A551" s="469"/>
      <c r="B551" s="275"/>
      <c r="C551" s="275"/>
      <c r="D551" s="275"/>
      <c r="E551" s="316"/>
      <c r="F551" s="276"/>
      <c r="G551" s="276"/>
      <c r="H551" s="276"/>
      <c r="I551" s="276"/>
      <c r="J551" s="276"/>
    </row>
    <row r="552" spans="1:10" ht="20.25">
      <c r="A552" s="469"/>
      <c r="B552" s="275"/>
      <c r="C552" s="275"/>
      <c r="D552" s="275"/>
      <c r="E552" s="316"/>
      <c r="F552" s="276"/>
      <c r="G552" s="276"/>
      <c r="H552" s="276"/>
      <c r="I552" s="276"/>
      <c r="J552" s="276"/>
    </row>
    <row r="553" spans="1:10" ht="20.25">
      <c r="A553" s="469"/>
      <c r="B553" s="275"/>
      <c r="C553" s="275"/>
      <c r="D553" s="275"/>
      <c r="E553" s="316"/>
      <c r="F553" s="276"/>
      <c r="G553" s="276"/>
      <c r="H553" s="276"/>
      <c r="I553" s="276"/>
      <c r="J553" s="276"/>
    </row>
    <row r="554" spans="1:10" ht="20.25">
      <c r="A554" s="469"/>
      <c r="B554" s="275"/>
      <c r="C554" s="275"/>
      <c r="D554" s="275"/>
      <c r="E554" s="316"/>
      <c r="F554" s="276"/>
      <c r="G554" s="276"/>
      <c r="H554" s="276"/>
      <c r="I554" s="276"/>
      <c r="J554" s="276"/>
    </row>
    <row r="555" spans="1:10" ht="20.25">
      <c r="A555" s="469"/>
      <c r="B555" s="275"/>
      <c r="C555" s="275"/>
      <c r="D555" s="275"/>
      <c r="E555" s="316"/>
      <c r="F555" s="276"/>
      <c r="G555" s="276"/>
      <c r="H555" s="276"/>
      <c r="I555" s="276"/>
      <c r="J555" s="276"/>
    </row>
    <row r="556" spans="1:10" ht="20.25">
      <c r="A556" s="469"/>
      <c r="B556" s="275"/>
      <c r="C556" s="275"/>
      <c r="D556" s="275"/>
      <c r="E556" s="316"/>
      <c r="F556" s="276"/>
      <c r="G556" s="276"/>
      <c r="H556" s="276"/>
      <c r="I556" s="276"/>
      <c r="J556" s="276"/>
    </row>
    <row r="557" spans="1:10" ht="20.25">
      <c r="A557" s="469"/>
      <c r="B557" s="275"/>
      <c r="C557" s="275"/>
      <c r="D557" s="275"/>
      <c r="E557" s="316"/>
      <c r="F557" s="276"/>
      <c r="G557" s="276"/>
      <c r="H557" s="276"/>
      <c r="I557" s="276"/>
      <c r="J557" s="276"/>
    </row>
    <row r="558" spans="1:10" ht="20.25">
      <c r="A558" s="469"/>
      <c r="B558" s="275"/>
      <c r="C558" s="275"/>
      <c r="D558" s="275"/>
      <c r="E558" s="316"/>
      <c r="F558" s="276"/>
      <c r="G558" s="276"/>
      <c r="H558" s="276"/>
      <c r="I558" s="276"/>
      <c r="J558" s="276"/>
    </row>
    <row r="559" spans="1:10" ht="20.25">
      <c r="A559" s="469"/>
      <c r="B559" s="275"/>
      <c r="C559" s="275"/>
      <c r="D559" s="275"/>
      <c r="E559" s="316"/>
      <c r="F559" s="276"/>
      <c r="G559" s="276"/>
      <c r="H559" s="276"/>
      <c r="I559" s="276"/>
      <c r="J559" s="276"/>
    </row>
    <row r="560" spans="1:10" ht="20.25">
      <c r="A560" s="469"/>
      <c r="B560" s="275"/>
      <c r="C560" s="275"/>
      <c r="D560" s="275"/>
      <c r="E560" s="316"/>
      <c r="F560" s="276"/>
      <c r="G560" s="276"/>
      <c r="H560" s="276"/>
      <c r="I560" s="276"/>
      <c r="J560" s="276"/>
    </row>
    <row r="561" spans="1:10" ht="20.25">
      <c r="A561" s="469"/>
      <c r="B561" s="275"/>
      <c r="C561" s="275"/>
      <c r="D561" s="275"/>
      <c r="E561" s="316"/>
      <c r="F561" s="276"/>
      <c r="G561" s="276"/>
      <c r="H561" s="276"/>
      <c r="I561" s="276"/>
      <c r="J561" s="276"/>
    </row>
    <row r="562" spans="1:10" ht="20.25">
      <c r="A562" s="469"/>
      <c r="B562" s="275"/>
      <c r="C562" s="275"/>
      <c r="D562" s="275"/>
      <c r="E562" s="316"/>
      <c r="F562" s="276"/>
      <c r="G562" s="276"/>
      <c r="H562" s="276"/>
      <c r="I562" s="276"/>
      <c r="J562" s="276"/>
    </row>
    <row r="563" spans="1:10" ht="20.25">
      <c r="A563" s="469"/>
      <c r="B563" s="275"/>
      <c r="C563" s="275"/>
      <c r="D563" s="275"/>
      <c r="E563" s="316"/>
      <c r="F563" s="276"/>
      <c r="G563" s="276"/>
      <c r="H563" s="276"/>
      <c r="I563" s="276"/>
      <c r="J563" s="276"/>
    </row>
    <row r="564" spans="1:10" ht="20.25">
      <c r="A564" s="469"/>
      <c r="B564" s="275"/>
      <c r="C564" s="275"/>
      <c r="D564" s="275"/>
      <c r="E564" s="316"/>
      <c r="F564" s="276"/>
      <c r="G564" s="276"/>
      <c r="H564" s="276"/>
      <c r="I564" s="276"/>
      <c r="J564" s="276"/>
    </row>
    <row r="565" spans="1:10" ht="20.25">
      <c r="A565" s="469"/>
      <c r="B565" s="275"/>
      <c r="C565" s="275"/>
      <c r="D565" s="275"/>
      <c r="E565" s="316"/>
      <c r="F565" s="276"/>
      <c r="G565" s="276"/>
      <c r="H565" s="276"/>
      <c r="I565" s="276"/>
      <c r="J565" s="276"/>
    </row>
    <row r="566" spans="1:10" ht="20.25">
      <c r="A566" s="469"/>
      <c r="B566" s="275"/>
      <c r="C566" s="275"/>
      <c r="D566" s="275"/>
      <c r="E566" s="316"/>
      <c r="F566" s="276"/>
      <c r="G566" s="276"/>
      <c r="H566" s="276"/>
      <c r="I566" s="276"/>
      <c r="J566" s="276"/>
    </row>
    <row r="567" spans="1:10" ht="20.25">
      <c r="A567" s="469"/>
      <c r="B567" s="275"/>
      <c r="C567" s="275"/>
      <c r="D567" s="275"/>
      <c r="E567" s="316"/>
      <c r="F567" s="276"/>
      <c r="G567" s="276"/>
      <c r="H567" s="276"/>
      <c r="I567" s="276"/>
      <c r="J567" s="276"/>
    </row>
    <row r="568" spans="1:10" ht="20.25">
      <c r="A568" s="469"/>
      <c r="B568" s="275"/>
      <c r="C568" s="275"/>
      <c r="D568" s="275"/>
      <c r="E568" s="316"/>
      <c r="F568" s="276"/>
      <c r="G568" s="276"/>
      <c r="H568" s="276"/>
      <c r="I568" s="276"/>
      <c r="J568" s="276"/>
    </row>
    <row r="569" spans="1:10" ht="20.25">
      <c r="A569" s="469"/>
      <c r="B569" s="275"/>
      <c r="C569" s="275"/>
      <c r="D569" s="275"/>
      <c r="E569" s="316"/>
      <c r="F569" s="276"/>
      <c r="G569" s="276"/>
      <c r="H569" s="276"/>
      <c r="I569" s="276"/>
      <c r="J569" s="276"/>
    </row>
    <row r="570" spans="1:10" ht="20.25">
      <c r="A570" s="469"/>
      <c r="B570" s="275"/>
      <c r="C570" s="275"/>
      <c r="D570" s="275"/>
      <c r="E570" s="316"/>
      <c r="F570" s="276"/>
      <c r="G570" s="276"/>
      <c r="H570" s="276"/>
      <c r="I570" s="276"/>
      <c r="J570" s="276"/>
    </row>
    <row r="571" spans="1:10" ht="20.25">
      <c r="A571" s="469"/>
      <c r="B571" s="275"/>
      <c r="C571" s="275"/>
      <c r="D571" s="275"/>
      <c r="E571" s="316"/>
      <c r="F571" s="276"/>
      <c r="G571" s="276"/>
      <c r="H571" s="276"/>
      <c r="I571" s="276"/>
      <c r="J571" s="276"/>
    </row>
    <row r="572" spans="1:10" ht="20.25">
      <c r="A572" s="469"/>
      <c r="B572" s="275"/>
      <c r="C572" s="275"/>
      <c r="D572" s="275"/>
      <c r="E572" s="316"/>
      <c r="F572" s="276"/>
      <c r="G572" s="276"/>
      <c r="H572" s="276"/>
      <c r="I572" s="276"/>
      <c r="J572" s="276"/>
    </row>
    <row r="573" spans="1:10" ht="20.25">
      <c r="A573" s="469"/>
      <c r="B573" s="275"/>
      <c r="C573" s="275"/>
      <c r="D573" s="275"/>
      <c r="E573" s="316"/>
      <c r="F573" s="276"/>
      <c r="G573" s="276"/>
      <c r="H573" s="276"/>
      <c r="I573" s="276"/>
      <c r="J573" s="276"/>
    </row>
    <row r="574" spans="1:10" ht="20.25">
      <c r="A574" s="469"/>
      <c r="B574" s="275"/>
      <c r="C574" s="275"/>
      <c r="D574" s="275"/>
      <c r="E574" s="316"/>
      <c r="F574" s="276"/>
      <c r="G574" s="276"/>
      <c r="H574" s="276"/>
      <c r="I574" s="276"/>
      <c r="J574" s="276"/>
    </row>
    <row r="575" spans="1:10" ht="20.25">
      <c r="A575" s="469"/>
      <c r="B575" s="275"/>
      <c r="C575" s="275"/>
      <c r="D575" s="275"/>
      <c r="E575" s="316"/>
      <c r="F575" s="276"/>
      <c r="G575" s="276"/>
      <c r="H575" s="276"/>
      <c r="I575" s="276"/>
      <c r="J575" s="276"/>
    </row>
    <row r="576" spans="1:10" ht="20.25">
      <c r="A576" s="469"/>
      <c r="B576" s="275"/>
      <c r="C576" s="275"/>
      <c r="D576" s="275"/>
      <c r="E576" s="316"/>
      <c r="F576" s="276"/>
      <c r="G576" s="276"/>
      <c r="H576" s="276"/>
      <c r="I576" s="276"/>
      <c r="J576" s="276"/>
    </row>
    <row r="577" spans="1:10" ht="20.25">
      <c r="A577" s="469"/>
      <c r="B577" s="275"/>
      <c r="C577" s="275"/>
      <c r="D577" s="275"/>
      <c r="E577" s="316"/>
      <c r="F577" s="276"/>
      <c r="G577" s="276"/>
      <c r="H577" s="276"/>
      <c r="I577" s="276"/>
      <c r="J577" s="276"/>
    </row>
    <row r="578" spans="1:10" ht="20.25">
      <c r="A578" s="469"/>
      <c r="B578" s="275"/>
      <c r="C578" s="275"/>
      <c r="D578" s="275"/>
      <c r="E578" s="316"/>
      <c r="F578" s="276"/>
      <c r="G578" s="276"/>
      <c r="H578" s="276"/>
      <c r="I578" s="276"/>
      <c r="J578" s="276"/>
    </row>
    <row r="579" spans="1:10" ht="20.25">
      <c r="A579" s="469"/>
      <c r="B579" s="275"/>
      <c r="C579" s="275"/>
      <c r="D579" s="275"/>
      <c r="E579" s="316"/>
      <c r="F579" s="276"/>
      <c r="G579" s="276"/>
      <c r="H579" s="276"/>
      <c r="I579" s="276"/>
      <c r="J579" s="276"/>
    </row>
    <row r="580" spans="1:10" ht="20.25">
      <c r="A580" s="469"/>
      <c r="B580" s="275"/>
      <c r="C580" s="275"/>
      <c r="D580" s="275"/>
      <c r="E580" s="316"/>
      <c r="F580" s="276"/>
      <c r="G580" s="276"/>
      <c r="H580" s="276"/>
      <c r="I580" s="276"/>
      <c r="J580" s="276"/>
    </row>
    <row r="581" spans="1:10" ht="20.25">
      <c r="A581" s="469"/>
      <c r="B581" s="275"/>
      <c r="C581" s="275"/>
      <c r="D581" s="275"/>
      <c r="E581" s="316"/>
      <c r="F581" s="276"/>
      <c r="G581" s="276"/>
      <c r="H581" s="276"/>
      <c r="I581" s="276"/>
      <c r="J581" s="276"/>
    </row>
    <row r="582" spans="1:10" ht="20.25">
      <c r="A582" s="469"/>
      <c r="B582" s="275"/>
      <c r="C582" s="275"/>
      <c r="D582" s="275"/>
      <c r="E582" s="316"/>
      <c r="F582" s="276"/>
      <c r="G582" s="276"/>
      <c r="H582" s="276"/>
      <c r="I582" s="276"/>
      <c r="J582" s="276"/>
    </row>
    <row r="583" spans="1:10" ht="20.25">
      <c r="A583" s="469"/>
      <c r="B583" s="275"/>
      <c r="C583" s="275"/>
      <c r="D583" s="275"/>
      <c r="E583" s="316"/>
      <c r="F583" s="276"/>
      <c r="G583" s="276"/>
      <c r="H583" s="276"/>
      <c r="I583" s="276"/>
      <c r="J583" s="276"/>
    </row>
    <row r="584" spans="1:10" ht="20.25">
      <c r="A584" s="469"/>
      <c r="B584" s="275"/>
      <c r="C584" s="275"/>
      <c r="D584" s="275"/>
      <c r="E584" s="316"/>
      <c r="F584" s="276"/>
      <c r="G584" s="276"/>
      <c r="H584" s="276"/>
      <c r="I584" s="276"/>
      <c r="J584" s="276"/>
    </row>
    <row r="585" spans="1:10" ht="20.25">
      <c r="A585" s="469"/>
      <c r="B585" s="275"/>
      <c r="C585" s="275"/>
      <c r="D585" s="275"/>
      <c r="E585" s="316"/>
      <c r="F585" s="276"/>
      <c r="G585" s="276"/>
      <c r="H585" s="276"/>
      <c r="I585" s="276"/>
      <c r="J585" s="276"/>
    </row>
    <row r="586" spans="1:10" ht="20.25">
      <c r="A586" s="469"/>
      <c r="B586" s="275"/>
      <c r="C586" s="275"/>
      <c r="D586" s="275"/>
      <c r="E586" s="316"/>
      <c r="F586" s="276"/>
      <c r="G586" s="276"/>
      <c r="H586" s="276"/>
      <c r="I586" s="276"/>
      <c r="J586" s="276"/>
    </row>
    <row r="587" spans="1:10" ht="20.25">
      <c r="A587" s="469"/>
      <c r="B587" s="275"/>
      <c r="C587" s="275"/>
      <c r="D587" s="275"/>
      <c r="E587" s="316"/>
      <c r="F587" s="276"/>
      <c r="G587" s="276"/>
      <c r="H587" s="276"/>
      <c r="I587" s="276"/>
      <c r="J587" s="276"/>
    </row>
    <row r="588" spans="1:10" ht="20.25">
      <c r="A588" s="469"/>
      <c r="B588" s="275"/>
      <c r="C588" s="275"/>
      <c r="D588" s="275"/>
      <c r="E588" s="316"/>
      <c r="F588" s="276"/>
      <c r="G588" s="276"/>
      <c r="H588" s="276"/>
      <c r="I588" s="276"/>
      <c r="J588" s="276"/>
    </row>
    <row r="589" spans="1:10" ht="20.25">
      <c r="A589" s="469"/>
      <c r="B589" s="275"/>
      <c r="C589" s="275"/>
      <c r="D589" s="275"/>
      <c r="E589" s="316"/>
      <c r="F589" s="276"/>
      <c r="G589" s="276"/>
      <c r="H589" s="276"/>
      <c r="I589" s="276"/>
      <c r="J589" s="276"/>
    </row>
    <row r="590" spans="1:10" ht="20.25">
      <c r="A590" s="469"/>
      <c r="B590" s="275"/>
      <c r="C590" s="275"/>
      <c r="D590" s="275"/>
      <c r="E590" s="316"/>
      <c r="F590" s="276"/>
      <c r="G590" s="276"/>
      <c r="H590" s="276"/>
      <c r="I590" s="276"/>
      <c r="J590" s="276"/>
    </row>
    <row r="591" spans="1:10" ht="20.25">
      <c r="A591" s="469"/>
      <c r="B591" s="275"/>
      <c r="C591" s="275"/>
      <c r="D591" s="275"/>
      <c r="E591" s="316"/>
      <c r="F591" s="276"/>
      <c r="G591" s="276"/>
      <c r="H591" s="276"/>
      <c r="I591" s="276"/>
      <c r="J591" s="276"/>
    </row>
    <row r="592" spans="1:10" ht="20.25">
      <c r="A592" s="469"/>
      <c r="B592" s="275"/>
      <c r="C592" s="275"/>
      <c r="D592" s="275"/>
      <c r="E592" s="316"/>
      <c r="F592" s="276"/>
      <c r="G592" s="276"/>
      <c r="H592" s="276"/>
      <c r="I592" s="276"/>
      <c r="J592" s="276"/>
    </row>
    <row r="593" spans="1:10" ht="20.25">
      <c r="A593" s="469"/>
      <c r="B593" s="275"/>
      <c r="C593" s="275"/>
      <c r="D593" s="275"/>
      <c r="E593" s="316"/>
      <c r="F593" s="276"/>
      <c r="G593" s="276"/>
      <c r="H593" s="276"/>
      <c r="I593" s="276"/>
      <c r="J593" s="276"/>
    </row>
    <row r="594" spans="1:10" ht="20.25">
      <c r="A594" s="469"/>
      <c r="B594" s="275"/>
      <c r="C594" s="275"/>
      <c r="D594" s="275"/>
      <c r="E594" s="316"/>
      <c r="F594" s="276"/>
      <c r="G594" s="276"/>
      <c r="H594" s="276"/>
      <c r="I594" s="276"/>
      <c r="J594" s="276"/>
    </row>
    <row r="595" spans="1:10" ht="20.25">
      <c r="A595" s="469"/>
      <c r="B595" s="275"/>
      <c r="C595" s="275"/>
      <c r="D595" s="275"/>
      <c r="E595" s="316"/>
      <c r="F595" s="276"/>
      <c r="G595" s="276"/>
      <c r="H595" s="276"/>
      <c r="I595" s="276"/>
      <c r="J595" s="276"/>
    </row>
    <row r="596" spans="1:10" ht="20.25">
      <c r="A596" s="469"/>
      <c r="B596" s="275"/>
      <c r="C596" s="275"/>
      <c r="D596" s="275"/>
      <c r="E596" s="316"/>
      <c r="F596" s="276"/>
      <c r="G596" s="276"/>
      <c r="H596" s="276"/>
      <c r="I596" s="276"/>
      <c r="J596" s="276"/>
    </row>
    <row r="597" spans="1:10" ht="20.25">
      <c r="A597" s="469"/>
      <c r="B597" s="275"/>
      <c r="C597" s="275"/>
      <c r="D597" s="275"/>
      <c r="E597" s="316"/>
      <c r="F597" s="276"/>
      <c r="G597" s="276"/>
      <c r="H597" s="276"/>
      <c r="I597" s="276"/>
      <c r="J597" s="276"/>
    </row>
    <row r="598" spans="1:10" ht="20.25">
      <c r="A598" s="469"/>
      <c r="B598" s="275"/>
      <c r="C598" s="275"/>
      <c r="D598" s="275"/>
      <c r="E598" s="316"/>
      <c r="F598" s="276"/>
      <c r="G598" s="276"/>
      <c r="H598" s="276"/>
      <c r="I598" s="276"/>
      <c r="J598" s="276"/>
    </row>
    <row r="599" spans="1:10" ht="20.25">
      <c r="A599" s="469"/>
      <c r="B599" s="275"/>
      <c r="C599" s="275"/>
      <c r="D599" s="275"/>
      <c r="E599" s="316"/>
      <c r="F599" s="276"/>
      <c r="G599" s="276"/>
      <c r="H599" s="276"/>
      <c r="I599" s="276"/>
      <c r="J599" s="276"/>
    </row>
    <row r="600" spans="1:10" ht="20.25">
      <c r="A600" s="469"/>
      <c r="B600" s="275"/>
      <c r="C600" s="275"/>
      <c r="D600" s="275"/>
      <c r="E600" s="316"/>
      <c r="F600" s="276"/>
      <c r="G600" s="276"/>
      <c r="H600" s="276"/>
      <c r="I600" s="276"/>
      <c r="J600" s="276"/>
    </row>
    <row r="601" spans="1:10" ht="20.25">
      <c r="A601" s="469"/>
      <c r="B601" s="275"/>
      <c r="C601" s="275"/>
      <c r="D601" s="275"/>
      <c r="E601" s="316"/>
      <c r="F601" s="276"/>
      <c r="G601" s="276"/>
      <c r="H601" s="276"/>
      <c r="I601" s="276"/>
      <c r="J601" s="276"/>
    </row>
    <row r="602" spans="1:10" ht="20.25">
      <c r="A602" s="469"/>
      <c r="B602" s="275"/>
      <c r="C602" s="275"/>
      <c r="D602" s="275"/>
      <c r="E602" s="316"/>
      <c r="F602" s="276"/>
      <c r="G602" s="276"/>
      <c r="H602" s="276"/>
      <c r="I602" s="276"/>
      <c r="J602" s="276"/>
    </row>
    <row r="603" spans="1:10" ht="20.25">
      <c r="A603" s="469"/>
      <c r="B603" s="275"/>
      <c r="C603" s="275"/>
      <c r="D603" s="275"/>
      <c r="E603" s="316"/>
      <c r="F603" s="276"/>
      <c r="G603" s="276"/>
      <c r="H603" s="276"/>
      <c r="I603" s="276"/>
      <c r="J603" s="276"/>
    </row>
    <row r="604" spans="1:10" ht="20.25">
      <c r="A604" s="469"/>
      <c r="B604" s="275"/>
      <c r="C604" s="275"/>
      <c r="D604" s="275"/>
      <c r="E604" s="316"/>
      <c r="F604" s="276"/>
      <c r="G604" s="276"/>
      <c r="H604" s="276"/>
      <c r="I604" s="276"/>
      <c r="J604" s="276"/>
    </row>
    <row r="605" spans="1:10" ht="20.25">
      <c r="A605" s="469"/>
      <c r="B605" s="275"/>
      <c r="C605" s="275"/>
      <c r="D605" s="275"/>
      <c r="E605" s="316"/>
      <c r="F605" s="276"/>
      <c r="G605" s="276"/>
      <c r="H605" s="276"/>
      <c r="I605" s="276"/>
      <c r="J605" s="276"/>
    </row>
    <row r="606" spans="1:10" ht="20.25">
      <c r="A606" s="469"/>
      <c r="B606" s="275"/>
      <c r="C606" s="275"/>
      <c r="D606" s="275"/>
      <c r="E606" s="316"/>
      <c r="F606" s="276"/>
      <c r="G606" s="276"/>
      <c r="H606" s="276"/>
      <c r="I606" s="276"/>
      <c r="J606" s="276"/>
    </row>
    <row r="607" spans="1:10" ht="20.25">
      <c r="A607" s="469"/>
      <c r="B607" s="275"/>
      <c r="C607" s="275"/>
      <c r="D607" s="275"/>
      <c r="E607" s="316"/>
      <c r="F607" s="276"/>
      <c r="G607" s="276"/>
      <c r="H607" s="276"/>
      <c r="I607" s="276"/>
      <c r="J607" s="276"/>
    </row>
    <row r="608" spans="1:10" ht="20.25">
      <c r="A608" s="469"/>
      <c r="B608" s="275"/>
      <c r="C608" s="275"/>
      <c r="D608" s="275"/>
      <c r="E608" s="316"/>
      <c r="F608" s="276"/>
      <c r="G608" s="276"/>
      <c r="H608" s="276"/>
      <c r="I608" s="276"/>
      <c r="J608" s="276"/>
    </row>
    <row r="609" spans="1:10" ht="20.25">
      <c r="A609" s="469"/>
      <c r="B609" s="275"/>
      <c r="C609" s="275"/>
      <c r="D609" s="275"/>
      <c r="E609" s="316"/>
      <c r="F609" s="276"/>
      <c r="G609" s="276"/>
      <c r="H609" s="276"/>
      <c r="I609" s="276"/>
      <c r="J609" s="276"/>
    </row>
    <row r="610" spans="1:10" ht="20.25">
      <c r="A610" s="469"/>
      <c r="B610" s="275"/>
      <c r="C610" s="275"/>
      <c r="D610" s="275"/>
      <c r="E610" s="316"/>
      <c r="F610" s="276"/>
      <c r="G610" s="276"/>
      <c r="H610" s="276"/>
      <c r="I610" s="276"/>
      <c r="J610" s="276"/>
    </row>
    <row r="611" spans="1:10" ht="20.25">
      <c r="A611" s="469"/>
      <c r="B611" s="275"/>
      <c r="C611" s="275"/>
      <c r="D611" s="275"/>
      <c r="E611" s="316"/>
      <c r="F611" s="276"/>
      <c r="G611" s="276"/>
      <c r="H611" s="276"/>
      <c r="I611" s="276"/>
      <c r="J611" s="276"/>
    </row>
    <row r="612" spans="1:10" ht="20.25">
      <c r="A612" s="469"/>
      <c r="B612" s="275"/>
      <c r="C612" s="275"/>
      <c r="D612" s="275"/>
      <c r="E612" s="316"/>
      <c r="F612" s="276"/>
      <c r="G612" s="276"/>
      <c r="H612" s="276"/>
      <c r="I612" s="276"/>
      <c r="J612" s="276"/>
    </row>
    <row r="613" spans="1:10" ht="20.25">
      <c r="A613" s="469"/>
      <c r="B613" s="275"/>
      <c r="C613" s="275"/>
      <c r="D613" s="275"/>
      <c r="E613" s="316"/>
      <c r="F613" s="276"/>
      <c r="G613" s="276"/>
      <c r="H613" s="276"/>
      <c r="I613" s="276"/>
      <c r="J613" s="276"/>
    </row>
    <row r="614" spans="1:10" ht="20.25">
      <c r="A614" s="469"/>
      <c r="B614" s="275"/>
      <c r="C614" s="275"/>
      <c r="D614" s="275"/>
      <c r="E614" s="316"/>
      <c r="F614" s="276"/>
      <c r="G614" s="276"/>
      <c r="H614" s="276"/>
      <c r="I614" s="276"/>
      <c r="J614" s="276"/>
    </row>
    <row r="615" spans="1:10" ht="20.25">
      <c r="A615" s="469"/>
      <c r="B615" s="275"/>
      <c r="C615" s="275"/>
      <c r="D615" s="275"/>
      <c r="E615" s="316"/>
      <c r="F615" s="276"/>
      <c r="G615" s="276"/>
      <c r="H615" s="276"/>
      <c r="I615" s="276"/>
      <c r="J615" s="276"/>
    </row>
    <row r="616" spans="1:10" ht="20.25">
      <c r="A616" s="469"/>
      <c r="B616" s="275"/>
      <c r="C616" s="275"/>
      <c r="D616" s="275"/>
      <c r="E616" s="316"/>
      <c r="F616" s="276"/>
      <c r="G616" s="276"/>
      <c r="H616" s="276"/>
      <c r="I616" s="276"/>
      <c r="J616" s="276"/>
    </row>
    <row r="617" spans="1:10" ht="20.25">
      <c r="A617" s="469"/>
      <c r="B617" s="275"/>
      <c r="C617" s="275"/>
      <c r="D617" s="275"/>
      <c r="E617" s="316"/>
      <c r="F617" s="276"/>
      <c r="G617" s="276"/>
      <c r="H617" s="276"/>
      <c r="I617" s="276"/>
      <c r="J617" s="276"/>
    </row>
    <row r="618" spans="1:10" ht="20.25">
      <c r="A618" s="469"/>
      <c r="B618" s="275"/>
      <c r="C618" s="275"/>
      <c r="D618" s="275"/>
      <c r="E618" s="316"/>
      <c r="F618" s="276"/>
      <c r="G618" s="276"/>
      <c r="H618" s="276"/>
      <c r="I618" s="276"/>
      <c r="J618" s="276"/>
    </row>
    <row r="619" spans="1:10" ht="20.25">
      <c r="A619" s="469"/>
      <c r="B619" s="275"/>
      <c r="C619" s="275"/>
      <c r="D619" s="275"/>
      <c r="E619" s="316"/>
      <c r="F619" s="276"/>
      <c r="G619" s="276"/>
      <c r="H619" s="276"/>
      <c r="I619" s="276"/>
      <c r="J619" s="276"/>
    </row>
    <row r="620" spans="1:10" ht="20.25">
      <c r="A620" s="469"/>
      <c r="B620" s="275"/>
      <c r="C620" s="275"/>
      <c r="D620" s="275"/>
      <c r="E620" s="316"/>
      <c r="F620" s="276"/>
      <c r="G620" s="276"/>
      <c r="H620" s="276"/>
      <c r="I620" s="276"/>
      <c r="J620" s="276"/>
    </row>
    <row r="621" spans="1:10" ht="20.25">
      <c r="A621" s="469"/>
      <c r="B621" s="275"/>
      <c r="C621" s="275"/>
      <c r="D621" s="275"/>
      <c r="E621" s="316"/>
      <c r="F621" s="276"/>
      <c r="G621" s="276"/>
      <c r="H621" s="276"/>
      <c r="I621" s="276"/>
      <c r="J621" s="276"/>
    </row>
    <row r="622" spans="1:10" ht="20.25">
      <c r="A622" s="469"/>
      <c r="B622" s="275"/>
      <c r="C622" s="275"/>
      <c r="D622" s="275"/>
      <c r="E622" s="316"/>
      <c r="F622" s="276"/>
      <c r="G622" s="276"/>
      <c r="H622" s="276"/>
      <c r="I622" s="276"/>
      <c r="J622" s="276"/>
    </row>
    <row r="623" spans="1:10" ht="20.25">
      <c r="A623" s="469"/>
      <c r="B623" s="275"/>
      <c r="C623" s="275"/>
      <c r="D623" s="275"/>
      <c r="E623" s="316"/>
      <c r="F623" s="276"/>
      <c r="G623" s="276"/>
      <c r="H623" s="276"/>
      <c r="I623" s="276"/>
      <c r="J623" s="276"/>
    </row>
    <row r="624" spans="1:10" ht="20.25">
      <c r="A624" s="469"/>
      <c r="B624" s="275"/>
      <c r="C624" s="275"/>
      <c r="D624" s="275"/>
      <c r="E624" s="316"/>
      <c r="F624" s="276"/>
      <c r="G624" s="276"/>
      <c r="H624" s="276"/>
      <c r="I624" s="276"/>
      <c r="J624" s="276"/>
    </row>
    <row r="625" spans="1:10" ht="20.25">
      <c r="A625" s="469"/>
      <c r="B625" s="275"/>
      <c r="C625" s="275"/>
      <c r="D625" s="275"/>
      <c r="E625" s="316"/>
      <c r="F625" s="276"/>
      <c r="G625" s="276"/>
      <c r="H625" s="276"/>
      <c r="I625" s="276"/>
      <c r="J625" s="276"/>
    </row>
    <row r="626" spans="1:10" ht="20.25">
      <c r="A626" s="469"/>
      <c r="B626" s="275"/>
      <c r="C626" s="275"/>
      <c r="D626" s="275"/>
      <c r="E626" s="316"/>
      <c r="F626" s="276"/>
      <c r="G626" s="276"/>
      <c r="H626" s="276"/>
      <c r="I626" s="276"/>
      <c r="J626" s="276"/>
    </row>
    <row r="627" spans="1:10" ht="20.25">
      <c r="A627" s="469"/>
      <c r="B627" s="275"/>
      <c r="C627" s="275"/>
      <c r="D627" s="275"/>
      <c r="E627" s="316"/>
      <c r="F627" s="276"/>
      <c r="G627" s="276"/>
      <c r="H627" s="276"/>
      <c r="I627" s="276"/>
      <c r="J627" s="276"/>
    </row>
    <row r="628" spans="1:10" ht="20.25">
      <c r="A628" s="469"/>
      <c r="B628" s="275"/>
      <c r="C628" s="275"/>
      <c r="D628" s="275"/>
      <c r="E628" s="316"/>
      <c r="F628" s="276"/>
      <c r="G628" s="276"/>
      <c r="H628" s="276"/>
      <c r="I628" s="276"/>
      <c r="J628" s="276"/>
    </row>
    <row r="629" spans="1:10" ht="20.25">
      <c r="A629" s="469"/>
      <c r="B629" s="275"/>
      <c r="C629" s="275"/>
      <c r="D629" s="275"/>
      <c r="E629" s="316"/>
      <c r="F629" s="276"/>
      <c r="G629" s="276"/>
      <c r="H629" s="276"/>
      <c r="I629" s="276"/>
      <c r="J629" s="276"/>
    </row>
    <row r="630" spans="1:10" ht="20.25">
      <c r="A630" s="469"/>
      <c r="B630" s="275"/>
      <c r="C630" s="275"/>
      <c r="D630" s="275"/>
      <c r="E630" s="316"/>
      <c r="F630" s="276"/>
      <c r="G630" s="276"/>
      <c r="H630" s="276"/>
      <c r="I630" s="276"/>
      <c r="J630" s="276"/>
    </row>
    <row r="631" spans="1:10" ht="20.25">
      <c r="A631" s="469"/>
      <c r="B631" s="275"/>
      <c r="C631" s="275"/>
      <c r="D631" s="275"/>
      <c r="E631" s="316"/>
      <c r="F631" s="276"/>
      <c r="G631" s="276"/>
      <c r="H631" s="276"/>
      <c r="I631" s="276"/>
      <c r="J631" s="276"/>
    </row>
    <row r="632" spans="1:10" ht="20.25">
      <c r="A632" s="469"/>
      <c r="B632" s="275"/>
      <c r="C632" s="275"/>
      <c r="D632" s="275"/>
      <c r="E632" s="316"/>
      <c r="F632" s="276"/>
      <c r="G632" s="276"/>
      <c r="H632" s="276"/>
      <c r="I632" s="276"/>
      <c r="J632" s="276"/>
    </row>
    <row r="633" spans="1:10" ht="20.25">
      <c r="A633" s="469"/>
      <c r="B633" s="275"/>
      <c r="C633" s="275"/>
      <c r="D633" s="275"/>
      <c r="E633" s="316"/>
      <c r="F633" s="276"/>
      <c r="G633" s="276"/>
      <c r="H633" s="276"/>
      <c r="I633" s="276"/>
      <c r="J633" s="276"/>
    </row>
    <row r="634" spans="1:10" ht="20.25">
      <c r="A634" s="469"/>
      <c r="B634" s="275"/>
      <c r="C634" s="275"/>
      <c r="D634" s="275"/>
      <c r="E634" s="316"/>
      <c r="F634" s="276"/>
      <c r="G634" s="276"/>
      <c r="H634" s="276"/>
      <c r="I634" s="276"/>
      <c r="J634" s="276"/>
    </row>
    <row r="635" spans="1:10" ht="20.25">
      <c r="A635" s="469"/>
      <c r="B635" s="275"/>
      <c r="C635" s="275"/>
      <c r="D635" s="275"/>
      <c r="E635" s="316"/>
      <c r="F635" s="276"/>
      <c r="G635" s="276"/>
      <c r="H635" s="276"/>
      <c r="I635" s="276"/>
      <c r="J635" s="276"/>
    </row>
    <row r="636" spans="1:10" ht="20.25">
      <c r="A636" s="469"/>
      <c r="B636" s="275"/>
      <c r="C636" s="275"/>
      <c r="D636" s="275"/>
      <c r="E636" s="316"/>
      <c r="F636" s="276"/>
      <c r="G636" s="276"/>
      <c r="H636" s="276"/>
      <c r="I636" s="276"/>
      <c r="J636" s="276"/>
    </row>
    <row r="637" spans="1:10" ht="20.25">
      <c r="A637" s="469"/>
      <c r="B637" s="275"/>
      <c r="C637" s="275"/>
      <c r="D637" s="275"/>
      <c r="E637" s="316"/>
      <c r="F637" s="276"/>
      <c r="G637" s="276"/>
      <c r="H637" s="276"/>
      <c r="I637" s="276"/>
      <c r="J637" s="276"/>
    </row>
    <row r="638" spans="1:10" ht="20.25">
      <c r="A638" s="469"/>
      <c r="B638" s="275"/>
      <c r="C638" s="275"/>
      <c r="D638" s="275"/>
      <c r="E638" s="316"/>
      <c r="F638" s="276"/>
      <c r="G638" s="276"/>
      <c r="H638" s="276"/>
      <c r="I638" s="276"/>
      <c r="J638" s="276"/>
    </row>
    <row r="639" spans="1:10" ht="20.25">
      <c r="A639" s="469"/>
      <c r="B639" s="275"/>
      <c r="C639" s="275"/>
      <c r="D639" s="275"/>
      <c r="E639" s="316"/>
      <c r="F639" s="276"/>
      <c r="G639" s="276"/>
      <c r="H639" s="276"/>
      <c r="I639" s="276"/>
      <c r="J639" s="276"/>
    </row>
    <row r="640" spans="1:10" ht="20.25">
      <c r="A640" s="469"/>
      <c r="B640" s="275"/>
      <c r="C640" s="275"/>
      <c r="D640" s="275"/>
      <c r="E640" s="316"/>
      <c r="F640" s="276"/>
      <c r="G640" s="276"/>
      <c r="H640" s="276"/>
      <c r="I640" s="276"/>
      <c r="J640" s="276"/>
    </row>
    <row r="641" spans="1:10" ht="20.25">
      <c r="A641" s="469"/>
      <c r="B641" s="275"/>
      <c r="C641" s="275"/>
      <c r="D641" s="275"/>
      <c r="E641" s="316"/>
      <c r="F641" s="276"/>
      <c r="G641" s="276"/>
      <c r="H641" s="276"/>
      <c r="I641" s="276"/>
      <c r="J641" s="276"/>
    </row>
    <row r="642" spans="1:10" ht="20.25">
      <c r="A642" s="469"/>
      <c r="B642" s="275"/>
      <c r="C642" s="275"/>
      <c r="D642" s="275"/>
      <c r="E642" s="316"/>
      <c r="F642" s="276"/>
      <c r="G642" s="276"/>
      <c r="H642" s="276"/>
      <c r="I642" s="276"/>
      <c r="J642" s="276"/>
    </row>
    <row r="643" spans="1:10" ht="20.25">
      <c r="A643" s="469"/>
      <c r="B643" s="275"/>
      <c r="C643" s="275"/>
      <c r="D643" s="275"/>
      <c r="E643" s="316"/>
      <c r="F643" s="276"/>
      <c r="G643" s="276"/>
      <c r="H643" s="276"/>
      <c r="I643" s="276"/>
      <c r="J643" s="276"/>
    </row>
    <row r="644" spans="1:10" ht="20.25">
      <c r="A644" s="469"/>
      <c r="B644" s="275"/>
      <c r="C644" s="275"/>
      <c r="D644" s="275"/>
      <c r="E644" s="316"/>
      <c r="F644" s="276"/>
      <c r="G644" s="276"/>
      <c r="H644" s="276"/>
      <c r="I644" s="276"/>
      <c r="J644" s="276"/>
    </row>
    <row r="645" spans="1:10" ht="20.25">
      <c r="A645" s="469"/>
      <c r="B645" s="275"/>
      <c r="C645" s="275"/>
      <c r="D645" s="275"/>
      <c r="E645" s="316"/>
      <c r="F645" s="276"/>
      <c r="G645" s="276"/>
      <c r="H645" s="276"/>
      <c r="I645" s="276"/>
      <c r="J645" s="276"/>
    </row>
    <row r="646" spans="1:10" ht="20.25">
      <c r="A646" s="469"/>
      <c r="B646" s="275"/>
      <c r="C646" s="275"/>
      <c r="D646" s="275"/>
      <c r="E646" s="316"/>
      <c r="F646" s="276"/>
      <c r="G646" s="276"/>
      <c r="H646" s="276"/>
      <c r="I646" s="276"/>
      <c r="J646" s="276"/>
    </row>
    <row r="647" spans="1:10" ht="20.25">
      <c r="A647" s="469"/>
      <c r="B647" s="275"/>
      <c r="C647" s="275"/>
      <c r="D647" s="275"/>
      <c r="E647" s="316"/>
      <c r="F647" s="276"/>
      <c r="G647" s="276"/>
      <c r="H647" s="276"/>
      <c r="I647" s="276"/>
      <c r="J647" s="276"/>
    </row>
    <row r="648" spans="1:10" ht="20.25">
      <c r="A648" s="469"/>
      <c r="B648" s="275"/>
      <c r="C648" s="275"/>
      <c r="D648" s="275"/>
      <c r="E648" s="316"/>
      <c r="F648" s="276"/>
      <c r="G648" s="276"/>
      <c r="H648" s="276"/>
      <c r="I648" s="276"/>
      <c r="J648" s="276"/>
    </row>
    <row r="649" spans="1:10" ht="20.25">
      <c r="A649" s="469"/>
      <c r="B649" s="275"/>
      <c r="C649" s="275"/>
      <c r="D649" s="275"/>
      <c r="E649" s="316"/>
      <c r="F649" s="276"/>
      <c r="G649" s="276"/>
      <c r="H649" s="276"/>
      <c r="I649" s="276"/>
      <c r="J649" s="276"/>
    </row>
    <row r="650" spans="1:10" ht="20.25">
      <c r="A650" s="469"/>
      <c r="B650" s="275"/>
      <c r="C650" s="275"/>
      <c r="D650" s="275"/>
      <c r="E650" s="316"/>
      <c r="F650" s="276"/>
      <c r="G650" s="276"/>
      <c r="H650" s="276"/>
      <c r="I650" s="276"/>
      <c r="J650" s="276"/>
    </row>
    <row r="651" spans="1:10" ht="20.25">
      <c r="A651" s="469"/>
      <c r="B651" s="275"/>
      <c r="C651" s="275"/>
      <c r="D651" s="275"/>
      <c r="E651" s="316"/>
      <c r="F651" s="276"/>
      <c r="G651" s="276"/>
      <c r="H651" s="276"/>
      <c r="I651" s="276"/>
      <c r="J651" s="276"/>
    </row>
    <row r="652" spans="1:10" ht="20.25">
      <c r="A652" s="469"/>
      <c r="B652" s="275"/>
      <c r="C652" s="275"/>
      <c r="D652" s="275"/>
      <c r="E652" s="316"/>
      <c r="F652" s="276"/>
      <c r="G652" s="276"/>
      <c r="H652" s="276"/>
      <c r="I652" s="276"/>
      <c r="J652" s="276"/>
    </row>
    <row r="653" spans="1:10" ht="20.25">
      <c r="A653" s="469"/>
      <c r="B653" s="275"/>
      <c r="C653" s="275"/>
      <c r="D653" s="275"/>
      <c r="E653" s="316"/>
      <c r="F653" s="276"/>
      <c r="G653" s="276"/>
      <c r="H653" s="276"/>
      <c r="I653" s="276"/>
      <c r="J653" s="276"/>
    </row>
    <row r="654" spans="1:10" ht="20.25">
      <c r="A654" s="469"/>
      <c r="B654" s="275"/>
      <c r="C654" s="275"/>
      <c r="D654" s="275"/>
      <c r="E654" s="316"/>
      <c r="F654" s="276"/>
      <c r="G654" s="276"/>
      <c r="H654" s="276"/>
      <c r="I654" s="276"/>
      <c r="J654" s="276"/>
    </row>
    <row r="655" spans="1:10" ht="20.25">
      <c r="A655" s="469"/>
      <c r="B655" s="275"/>
      <c r="C655" s="275"/>
      <c r="D655" s="275"/>
      <c r="E655" s="316"/>
      <c r="F655" s="276"/>
      <c r="G655" s="276"/>
      <c r="H655" s="276"/>
      <c r="I655" s="276"/>
      <c r="J655" s="276"/>
    </row>
    <row r="656" spans="1:10" ht="20.25">
      <c r="A656" s="469"/>
      <c r="B656" s="275"/>
      <c r="C656" s="275"/>
      <c r="D656" s="275"/>
      <c r="E656" s="316"/>
      <c r="F656" s="276"/>
      <c r="G656" s="276"/>
      <c r="H656" s="276"/>
      <c r="I656" s="276"/>
      <c r="J656" s="276"/>
    </row>
    <row r="657" spans="1:10" ht="20.25">
      <c r="A657" s="469"/>
      <c r="B657" s="275"/>
      <c r="C657" s="275"/>
      <c r="D657" s="275"/>
      <c r="E657" s="316"/>
      <c r="F657" s="276"/>
      <c r="G657" s="276"/>
      <c r="H657" s="276"/>
      <c r="I657" s="276"/>
      <c r="J657" s="276"/>
    </row>
    <row r="658" spans="1:10" ht="20.25">
      <c r="A658" s="469"/>
      <c r="B658" s="275"/>
      <c r="C658" s="275"/>
      <c r="D658" s="275"/>
      <c r="E658" s="316"/>
      <c r="F658" s="276"/>
      <c r="G658" s="276"/>
      <c r="H658" s="276"/>
      <c r="I658" s="276"/>
      <c r="J658" s="276"/>
    </row>
    <row r="659" spans="1:10" ht="20.25">
      <c r="A659" s="469"/>
      <c r="B659" s="275"/>
      <c r="C659" s="275"/>
      <c r="D659" s="275"/>
      <c r="E659" s="316"/>
      <c r="F659" s="276"/>
      <c r="G659" s="276"/>
      <c r="H659" s="276"/>
      <c r="I659" s="276"/>
      <c r="J659" s="276"/>
    </row>
    <row r="660" spans="1:10" ht="20.25">
      <c r="A660" s="469"/>
      <c r="B660" s="275"/>
      <c r="C660" s="275"/>
      <c r="D660" s="275"/>
      <c r="E660" s="316"/>
      <c r="F660" s="276"/>
      <c r="G660" s="276"/>
      <c r="H660" s="276"/>
      <c r="I660" s="276"/>
      <c r="J660" s="276"/>
    </row>
    <row r="661" spans="1:10" ht="20.25">
      <c r="A661" s="469"/>
      <c r="B661" s="275"/>
      <c r="C661" s="275"/>
      <c r="D661" s="275"/>
      <c r="E661" s="316"/>
      <c r="F661" s="276"/>
      <c r="G661" s="276"/>
      <c r="H661" s="276"/>
      <c r="I661" s="276"/>
      <c r="J661" s="276"/>
    </row>
    <row r="662" spans="1:10" ht="20.25">
      <c r="A662" s="469"/>
      <c r="B662" s="275"/>
      <c r="C662" s="275"/>
      <c r="D662" s="275"/>
      <c r="E662" s="316"/>
      <c r="F662" s="276"/>
      <c r="G662" s="276"/>
      <c r="H662" s="276"/>
      <c r="I662" s="276"/>
      <c r="J662" s="276"/>
    </row>
    <row r="663" spans="1:10" ht="20.25">
      <c r="A663" s="469"/>
      <c r="B663" s="275"/>
      <c r="C663" s="275"/>
      <c r="D663" s="275"/>
      <c r="E663" s="316"/>
      <c r="F663" s="276"/>
      <c r="G663" s="276"/>
      <c r="H663" s="276"/>
      <c r="I663" s="276"/>
      <c r="J663" s="276"/>
    </row>
    <row r="664" spans="1:10" ht="20.25">
      <c r="A664" s="469"/>
      <c r="B664" s="275"/>
      <c r="C664" s="275"/>
      <c r="D664" s="275"/>
      <c r="E664" s="316"/>
      <c r="F664" s="276"/>
      <c r="G664" s="276"/>
      <c r="H664" s="276"/>
      <c r="I664" s="276"/>
      <c r="J664" s="276"/>
    </row>
    <row r="665" spans="1:10" ht="20.25">
      <c r="A665" s="469"/>
      <c r="B665" s="275"/>
      <c r="C665" s="275"/>
      <c r="D665" s="275"/>
      <c r="E665" s="316"/>
      <c r="F665" s="276"/>
      <c r="G665" s="276"/>
      <c r="H665" s="276"/>
      <c r="I665" s="276"/>
      <c r="J665" s="276"/>
    </row>
    <row r="666" spans="1:10" ht="20.25">
      <c r="A666" s="469"/>
      <c r="B666" s="275"/>
      <c r="C666" s="275"/>
      <c r="D666" s="275"/>
      <c r="E666" s="316"/>
      <c r="F666" s="276"/>
      <c r="G666" s="276"/>
      <c r="H666" s="276"/>
      <c r="I666" s="276"/>
      <c r="J666" s="276"/>
    </row>
    <row r="667" spans="1:10" ht="20.25">
      <c r="A667" s="469"/>
      <c r="B667" s="275"/>
      <c r="C667" s="275"/>
      <c r="D667" s="275"/>
      <c r="E667" s="316"/>
      <c r="F667" s="276"/>
      <c r="G667" s="276"/>
      <c r="H667" s="276"/>
      <c r="I667" s="276"/>
      <c r="J667" s="276"/>
    </row>
    <row r="668" spans="1:10" ht="20.25">
      <c r="A668" s="469"/>
      <c r="B668" s="275"/>
      <c r="C668" s="275"/>
      <c r="D668" s="275"/>
      <c r="E668" s="316"/>
      <c r="F668" s="276"/>
      <c r="G668" s="276"/>
      <c r="H668" s="276"/>
      <c r="I668" s="276"/>
      <c r="J668" s="276"/>
    </row>
    <row r="669" spans="1:10" ht="20.25">
      <c r="A669" s="469"/>
      <c r="B669" s="275"/>
      <c r="C669" s="275"/>
      <c r="D669" s="275"/>
      <c r="E669" s="316"/>
      <c r="F669" s="276"/>
      <c r="G669" s="276"/>
      <c r="H669" s="276"/>
      <c r="I669" s="276"/>
      <c r="J669" s="276"/>
    </row>
    <row r="670" spans="1:10" ht="20.25">
      <c r="A670" s="469"/>
      <c r="B670" s="275"/>
      <c r="C670" s="275"/>
      <c r="D670" s="275"/>
      <c r="E670" s="316"/>
      <c r="F670" s="276"/>
      <c r="G670" s="276"/>
      <c r="H670" s="276"/>
      <c r="I670" s="276"/>
      <c r="J670" s="276"/>
    </row>
    <row r="671" spans="1:10" ht="20.25">
      <c r="A671" s="469"/>
      <c r="B671" s="275"/>
      <c r="C671" s="275"/>
      <c r="D671" s="275"/>
      <c r="E671" s="316"/>
      <c r="F671" s="276"/>
      <c r="G671" s="276"/>
      <c r="H671" s="276"/>
      <c r="I671" s="276"/>
      <c r="J671" s="276"/>
    </row>
    <row r="672" spans="1:10" ht="20.25">
      <c r="A672" s="469"/>
      <c r="B672" s="275"/>
      <c r="C672" s="275"/>
      <c r="D672" s="275"/>
      <c r="E672" s="316"/>
      <c r="F672" s="276"/>
      <c r="G672" s="276"/>
      <c r="H672" s="276"/>
      <c r="I672" s="276"/>
      <c r="J672" s="276"/>
    </row>
    <row r="673" spans="1:10" ht="20.25">
      <c r="A673" s="469"/>
      <c r="B673" s="275"/>
      <c r="C673" s="275"/>
      <c r="D673" s="275"/>
      <c r="E673" s="316"/>
      <c r="F673" s="276"/>
      <c r="G673" s="276"/>
      <c r="H673" s="276"/>
      <c r="I673" s="276"/>
      <c r="J673" s="276"/>
    </row>
    <row r="674" spans="1:10" ht="20.25">
      <c r="A674" s="469"/>
      <c r="B674" s="275"/>
      <c r="C674" s="275"/>
      <c r="D674" s="275"/>
      <c r="E674" s="316"/>
      <c r="F674" s="276"/>
      <c r="G674" s="276"/>
      <c r="H674" s="276"/>
      <c r="I674" s="276"/>
      <c r="J674" s="276"/>
    </row>
    <row r="675" spans="1:10" ht="20.25">
      <c r="A675" s="469"/>
      <c r="B675" s="275"/>
      <c r="C675" s="275"/>
      <c r="D675" s="275"/>
      <c r="E675" s="316"/>
      <c r="F675" s="276"/>
      <c r="G675" s="276"/>
      <c r="H675" s="276"/>
      <c r="I675" s="276"/>
      <c r="J675" s="276"/>
    </row>
    <row r="676" spans="1:10" ht="20.25">
      <c r="A676" s="469"/>
      <c r="B676" s="275"/>
      <c r="C676" s="275"/>
      <c r="D676" s="275"/>
      <c r="E676" s="316"/>
      <c r="F676" s="276"/>
      <c r="G676" s="276"/>
      <c r="H676" s="276"/>
      <c r="I676" s="276"/>
      <c r="J676" s="276"/>
    </row>
    <row r="677" spans="1:10" ht="20.25">
      <c r="A677" s="469"/>
      <c r="B677" s="275"/>
      <c r="C677" s="275"/>
      <c r="D677" s="275"/>
      <c r="E677" s="316"/>
      <c r="F677" s="276"/>
      <c r="G677" s="276"/>
      <c r="H677" s="276"/>
      <c r="I677" s="276"/>
      <c r="J677" s="276"/>
    </row>
    <row r="678" spans="1:10" ht="20.25">
      <c r="A678" s="469"/>
      <c r="B678" s="275"/>
      <c r="C678" s="275"/>
      <c r="D678" s="275"/>
      <c r="E678" s="316"/>
      <c r="F678" s="276"/>
      <c r="G678" s="276"/>
      <c r="H678" s="276"/>
      <c r="I678" s="276"/>
      <c r="J678" s="276"/>
    </row>
    <row r="679" spans="1:10" ht="20.25">
      <c r="A679" s="469"/>
      <c r="B679" s="275"/>
      <c r="C679" s="275"/>
      <c r="D679" s="275"/>
      <c r="E679" s="316"/>
      <c r="F679" s="276"/>
      <c r="G679" s="276"/>
      <c r="H679" s="276"/>
      <c r="I679" s="276"/>
      <c r="J679" s="276"/>
    </row>
    <row r="680" spans="1:10" ht="20.25">
      <c r="A680" s="469"/>
      <c r="B680" s="275"/>
      <c r="C680" s="275"/>
      <c r="D680" s="275"/>
      <c r="E680" s="316"/>
      <c r="F680" s="276"/>
      <c r="G680" s="276"/>
      <c r="H680" s="276"/>
      <c r="I680" s="276"/>
      <c r="J680" s="276"/>
    </row>
    <row r="681" spans="1:10" ht="20.25">
      <c r="A681" s="469"/>
      <c r="B681" s="275"/>
      <c r="C681" s="275"/>
      <c r="D681" s="275"/>
      <c r="E681" s="316"/>
      <c r="F681" s="276"/>
      <c r="G681" s="276"/>
      <c r="H681" s="276"/>
      <c r="I681" s="276"/>
      <c r="J681" s="276"/>
    </row>
    <row r="682" spans="1:10" ht="20.25">
      <c r="A682" s="469"/>
      <c r="B682" s="275"/>
      <c r="C682" s="275"/>
      <c r="D682" s="275"/>
      <c r="E682" s="316"/>
      <c r="F682" s="276"/>
      <c r="G682" s="276"/>
      <c r="H682" s="276"/>
      <c r="I682" s="276"/>
      <c r="J682" s="276"/>
    </row>
    <row r="683" spans="1:10" ht="20.25">
      <c r="A683" s="469"/>
      <c r="B683" s="275"/>
      <c r="C683" s="275"/>
      <c r="D683" s="275"/>
      <c r="E683" s="316"/>
      <c r="F683" s="276"/>
      <c r="G683" s="276"/>
      <c r="H683" s="276"/>
      <c r="I683" s="276"/>
      <c r="J683" s="276"/>
    </row>
    <row r="684" spans="1:10" ht="20.25">
      <c r="A684" s="469"/>
      <c r="B684" s="275"/>
      <c r="C684" s="275"/>
      <c r="D684" s="275"/>
      <c r="E684" s="316"/>
      <c r="F684" s="276"/>
      <c r="G684" s="276"/>
      <c r="H684" s="276"/>
      <c r="I684" s="276"/>
      <c r="J684" s="276"/>
    </row>
    <row r="685" spans="1:10" ht="20.25">
      <c r="A685" s="469"/>
      <c r="B685" s="275"/>
      <c r="C685" s="275"/>
      <c r="D685" s="275"/>
      <c r="E685" s="316"/>
      <c r="F685" s="276"/>
      <c r="G685" s="276"/>
      <c r="H685" s="276"/>
      <c r="I685" s="276"/>
      <c r="J685" s="276"/>
    </row>
    <row r="686" spans="1:10" ht="20.25">
      <c r="A686" s="469"/>
      <c r="B686" s="275"/>
      <c r="C686" s="275"/>
      <c r="D686" s="275"/>
      <c r="E686" s="316"/>
      <c r="F686" s="276"/>
      <c r="G686" s="276"/>
      <c r="H686" s="276"/>
      <c r="I686" s="276"/>
      <c r="J686" s="276"/>
    </row>
    <row r="687" spans="1:10" ht="20.25">
      <c r="A687" s="469"/>
      <c r="B687" s="275"/>
      <c r="C687" s="275"/>
      <c r="D687" s="275"/>
      <c r="E687" s="316"/>
      <c r="F687" s="276"/>
      <c r="G687" s="276"/>
      <c r="H687" s="276"/>
      <c r="I687" s="276"/>
      <c r="J687" s="276"/>
    </row>
    <row r="688" spans="1:10" ht="20.25">
      <c r="A688" s="469"/>
      <c r="B688" s="275"/>
      <c r="C688" s="275"/>
      <c r="D688" s="275"/>
      <c r="E688" s="316"/>
      <c r="F688" s="276"/>
      <c r="G688" s="276"/>
      <c r="H688" s="276"/>
      <c r="I688" s="276"/>
      <c r="J688" s="276"/>
    </row>
    <row r="689" spans="1:10" ht="20.25">
      <c r="A689" s="469"/>
      <c r="B689" s="275"/>
      <c r="C689" s="275"/>
      <c r="D689" s="275"/>
      <c r="E689" s="316"/>
      <c r="F689" s="276"/>
      <c r="G689" s="276"/>
      <c r="H689" s="276"/>
      <c r="I689" s="276"/>
      <c r="J689" s="276"/>
    </row>
    <row r="690" spans="1:10" ht="20.25">
      <c r="A690" s="469"/>
      <c r="B690" s="275"/>
      <c r="C690" s="275"/>
      <c r="D690" s="275"/>
      <c r="E690" s="316"/>
      <c r="F690" s="276"/>
      <c r="G690" s="276"/>
      <c r="H690" s="276"/>
      <c r="I690" s="276"/>
      <c r="J690" s="276"/>
    </row>
    <row r="691" spans="1:10" ht="20.25">
      <c r="A691" s="469"/>
      <c r="B691" s="275"/>
      <c r="C691" s="275"/>
      <c r="D691" s="275"/>
      <c r="E691" s="316"/>
      <c r="F691" s="276"/>
      <c r="G691" s="276"/>
      <c r="H691" s="276"/>
      <c r="I691" s="276"/>
      <c r="J691" s="276"/>
    </row>
    <row r="692" spans="1:10" ht="20.25">
      <c r="A692" s="469"/>
      <c r="B692" s="275"/>
      <c r="C692" s="275"/>
      <c r="D692" s="275"/>
      <c r="E692" s="316"/>
      <c r="F692" s="276"/>
      <c r="G692" s="276"/>
      <c r="H692" s="276"/>
      <c r="I692" s="276"/>
      <c r="J692" s="276"/>
    </row>
    <row r="693" spans="1:10" ht="20.25">
      <c r="A693" s="469"/>
      <c r="B693" s="275"/>
      <c r="C693" s="275"/>
      <c r="D693" s="275"/>
      <c r="E693" s="316"/>
      <c r="F693" s="276"/>
      <c r="G693" s="276"/>
      <c r="H693" s="276"/>
      <c r="I693" s="276"/>
      <c r="J693" s="276"/>
    </row>
    <row r="694" spans="1:10" ht="20.25">
      <c r="A694" s="469"/>
      <c r="B694" s="275"/>
      <c r="C694" s="275"/>
      <c r="D694" s="275"/>
      <c r="E694" s="316"/>
      <c r="F694" s="276"/>
      <c r="G694" s="276"/>
      <c r="H694" s="276"/>
      <c r="I694" s="276"/>
      <c r="J694" s="276"/>
    </row>
    <row r="695" spans="1:10" ht="20.25">
      <c r="A695" s="469"/>
      <c r="B695" s="275"/>
      <c r="C695" s="275"/>
      <c r="D695" s="275"/>
      <c r="E695" s="316"/>
      <c r="F695" s="276"/>
      <c r="G695" s="276"/>
      <c r="H695" s="276"/>
      <c r="I695" s="276"/>
      <c r="J695" s="276"/>
    </row>
    <row r="696" spans="1:10" ht="20.25">
      <c r="A696" s="469"/>
      <c r="B696" s="275"/>
      <c r="C696" s="275"/>
      <c r="D696" s="275"/>
      <c r="E696" s="316"/>
      <c r="F696" s="276"/>
      <c r="G696" s="276"/>
      <c r="H696" s="276"/>
      <c r="I696" s="276"/>
      <c r="J696" s="276"/>
    </row>
    <row r="697" spans="1:10" ht="20.25">
      <c r="A697" s="469"/>
      <c r="B697" s="275"/>
      <c r="C697" s="275"/>
      <c r="D697" s="275"/>
      <c r="E697" s="316"/>
      <c r="F697" s="276"/>
      <c r="G697" s="276"/>
      <c r="H697" s="276"/>
      <c r="I697" s="276"/>
      <c r="J697" s="276"/>
    </row>
    <row r="698" spans="1:10" ht="20.25">
      <c r="A698" s="469"/>
      <c r="B698" s="275"/>
      <c r="C698" s="275"/>
      <c r="D698" s="275"/>
      <c r="E698" s="316"/>
      <c r="F698" s="276"/>
      <c r="G698" s="276"/>
      <c r="H698" s="276"/>
      <c r="I698" s="276"/>
      <c r="J698" s="276"/>
    </row>
    <row r="699" spans="1:10" ht="20.25">
      <c r="A699" s="469"/>
      <c r="B699" s="275"/>
      <c r="C699" s="275"/>
      <c r="D699" s="275"/>
      <c r="E699" s="316"/>
      <c r="F699" s="276"/>
      <c r="G699" s="276"/>
      <c r="H699" s="276"/>
      <c r="I699" s="276"/>
      <c r="J699" s="276"/>
    </row>
    <row r="700" spans="1:10" ht="20.25">
      <c r="A700" s="469"/>
      <c r="B700" s="275"/>
      <c r="C700" s="275"/>
      <c r="D700" s="275"/>
      <c r="E700" s="316"/>
      <c r="F700" s="276"/>
      <c r="G700" s="276"/>
      <c r="H700" s="276"/>
      <c r="I700" s="276"/>
      <c r="J700" s="276"/>
    </row>
    <row r="701" spans="1:10" ht="20.25">
      <c r="A701" s="469"/>
      <c r="B701" s="275"/>
      <c r="C701" s="275"/>
      <c r="D701" s="275"/>
      <c r="E701" s="316"/>
      <c r="F701" s="276"/>
      <c r="G701" s="276"/>
      <c r="H701" s="276"/>
      <c r="I701" s="276"/>
      <c r="J701" s="276"/>
    </row>
    <row r="702" spans="1:10" ht="20.25">
      <c r="A702" s="469"/>
      <c r="B702" s="275"/>
      <c r="C702" s="275"/>
      <c r="D702" s="275"/>
      <c r="E702" s="316"/>
      <c r="F702" s="276"/>
      <c r="G702" s="276"/>
      <c r="H702" s="276"/>
      <c r="I702" s="276"/>
      <c r="J702" s="276"/>
    </row>
    <row r="703" spans="1:10" ht="20.25">
      <c r="A703" s="469"/>
      <c r="B703" s="275"/>
      <c r="C703" s="275"/>
      <c r="D703" s="275"/>
      <c r="E703" s="316"/>
      <c r="F703" s="276"/>
      <c r="G703" s="276"/>
      <c r="H703" s="276"/>
      <c r="I703" s="276"/>
      <c r="J703" s="276"/>
    </row>
    <row r="704" spans="1:10" ht="20.25">
      <c r="A704" s="469"/>
      <c r="B704" s="275"/>
      <c r="C704" s="275"/>
      <c r="D704" s="275"/>
      <c r="E704" s="316"/>
      <c r="F704" s="276"/>
      <c r="G704" s="276"/>
      <c r="H704" s="276"/>
      <c r="I704" s="276"/>
      <c r="J704" s="276"/>
    </row>
    <row r="705" spans="1:10" ht="20.25">
      <c r="A705" s="469"/>
      <c r="B705" s="275"/>
      <c r="C705" s="275"/>
      <c r="D705" s="275"/>
      <c r="E705" s="316"/>
      <c r="F705" s="276"/>
      <c r="G705" s="276"/>
      <c r="H705" s="276"/>
      <c r="I705" s="276"/>
      <c r="J705" s="276"/>
    </row>
    <row r="706" spans="1:10" ht="20.25">
      <c r="A706" s="469"/>
      <c r="B706" s="275"/>
      <c r="C706" s="275"/>
      <c r="D706" s="275"/>
      <c r="E706" s="316"/>
      <c r="F706" s="276"/>
      <c r="G706" s="276"/>
      <c r="H706" s="276"/>
      <c r="I706" s="276"/>
      <c r="J706" s="276"/>
    </row>
    <row r="707" spans="1:10" ht="20.25">
      <c r="A707" s="469"/>
      <c r="B707" s="275"/>
      <c r="C707" s="275"/>
      <c r="D707" s="275"/>
      <c r="E707" s="316"/>
      <c r="F707" s="276"/>
      <c r="G707" s="276"/>
      <c r="H707" s="276"/>
      <c r="I707" s="276"/>
      <c r="J707" s="276"/>
    </row>
    <row r="708" spans="1:10" ht="20.25">
      <c r="A708" s="469"/>
      <c r="B708" s="275"/>
      <c r="C708" s="275"/>
      <c r="D708" s="275"/>
      <c r="E708" s="316"/>
      <c r="F708" s="276"/>
      <c r="G708" s="276"/>
      <c r="H708" s="276"/>
      <c r="I708" s="276"/>
      <c r="J708" s="276"/>
    </row>
    <row r="709" spans="1:10" ht="20.25">
      <c r="A709" s="469"/>
      <c r="B709" s="275"/>
      <c r="C709" s="275"/>
      <c r="D709" s="275"/>
      <c r="E709" s="316"/>
      <c r="F709" s="276"/>
      <c r="G709" s="276"/>
      <c r="H709" s="276"/>
      <c r="I709" s="276"/>
      <c r="J709" s="276"/>
    </row>
    <row r="710" spans="1:10" ht="20.25">
      <c r="A710" s="469"/>
      <c r="B710" s="275"/>
      <c r="C710" s="275"/>
      <c r="D710" s="275"/>
      <c r="E710" s="316"/>
      <c r="F710" s="276"/>
      <c r="G710" s="276"/>
      <c r="H710" s="276"/>
      <c r="I710" s="276"/>
      <c r="J710" s="276"/>
    </row>
    <row r="711" spans="1:10" ht="20.25">
      <c r="A711" s="469"/>
      <c r="B711" s="275"/>
      <c r="C711" s="275"/>
      <c r="D711" s="275"/>
      <c r="E711" s="316"/>
      <c r="F711" s="276"/>
      <c r="G711" s="276"/>
      <c r="H711" s="276"/>
      <c r="I711" s="276"/>
      <c r="J711" s="276"/>
    </row>
    <row r="712" spans="1:10" ht="20.25">
      <c r="A712" s="469"/>
      <c r="B712" s="275"/>
      <c r="C712" s="275"/>
      <c r="D712" s="275"/>
      <c r="E712" s="316"/>
      <c r="F712" s="276"/>
      <c r="G712" s="276"/>
      <c r="H712" s="276"/>
      <c r="I712" s="276"/>
      <c r="J712" s="276"/>
    </row>
    <row r="713" spans="1:10" ht="20.25">
      <c r="A713" s="469"/>
      <c r="B713" s="275"/>
      <c r="C713" s="275"/>
      <c r="D713" s="275"/>
      <c r="E713" s="316"/>
      <c r="F713" s="276"/>
      <c r="G713" s="276"/>
      <c r="H713" s="276"/>
      <c r="I713" s="276"/>
      <c r="J713" s="276"/>
    </row>
    <row r="714" spans="1:10" ht="20.25">
      <c r="A714" s="469"/>
      <c r="B714" s="275"/>
      <c r="C714" s="275"/>
      <c r="D714" s="275"/>
      <c r="E714" s="316"/>
      <c r="F714" s="276"/>
      <c r="G714" s="276"/>
      <c r="H714" s="276"/>
      <c r="I714" s="276"/>
      <c r="J714" s="276"/>
    </row>
    <row r="715" spans="1:10" ht="20.25">
      <c r="A715" s="469"/>
      <c r="B715" s="275"/>
      <c r="C715" s="275"/>
      <c r="D715" s="275"/>
      <c r="E715" s="316"/>
      <c r="F715" s="276"/>
      <c r="G715" s="276"/>
      <c r="H715" s="276"/>
      <c r="I715" s="276"/>
      <c r="J715" s="276"/>
    </row>
    <row r="716" spans="1:10" ht="20.25">
      <c r="A716" s="469"/>
      <c r="B716" s="275"/>
      <c r="C716" s="275"/>
      <c r="D716" s="275"/>
      <c r="E716" s="316"/>
      <c r="F716" s="276"/>
      <c r="G716" s="276"/>
      <c r="H716" s="276"/>
      <c r="I716" s="276"/>
      <c r="J716" s="276"/>
    </row>
    <row r="717" spans="1:10" ht="20.25">
      <c r="A717" s="469"/>
      <c r="B717" s="275"/>
      <c r="C717" s="275"/>
      <c r="D717" s="275"/>
      <c r="E717" s="316"/>
      <c r="F717" s="276"/>
      <c r="G717" s="276"/>
      <c r="H717" s="276"/>
      <c r="I717" s="276"/>
      <c r="J717" s="276"/>
    </row>
    <row r="718" spans="1:10" ht="20.25">
      <c r="A718" s="469"/>
      <c r="B718" s="275"/>
      <c r="C718" s="275"/>
      <c r="D718" s="275"/>
      <c r="E718" s="316"/>
      <c r="F718" s="276"/>
      <c r="G718" s="276"/>
      <c r="H718" s="276"/>
      <c r="I718" s="276"/>
      <c r="J718" s="276"/>
    </row>
    <row r="719" spans="1:10" ht="20.25">
      <c r="A719" s="469"/>
      <c r="B719" s="275"/>
      <c r="C719" s="275"/>
      <c r="D719" s="275"/>
      <c r="E719" s="316"/>
      <c r="F719" s="276"/>
      <c r="G719" s="276"/>
      <c r="H719" s="276"/>
      <c r="I719" s="276"/>
      <c r="J719" s="276"/>
    </row>
    <row r="720" spans="1:10" ht="20.25">
      <c r="A720" s="469"/>
      <c r="B720" s="275"/>
      <c r="C720" s="275"/>
      <c r="D720" s="275"/>
      <c r="E720" s="316"/>
      <c r="F720" s="276"/>
      <c r="G720" s="276"/>
      <c r="H720" s="276"/>
      <c r="I720" s="276"/>
      <c r="J720" s="276"/>
    </row>
    <row r="721" spans="1:10" ht="20.25">
      <c r="A721" s="469"/>
      <c r="B721" s="275"/>
      <c r="C721" s="275"/>
      <c r="D721" s="275"/>
      <c r="E721" s="316"/>
      <c r="F721" s="276"/>
      <c r="G721" s="276"/>
      <c r="H721" s="276"/>
      <c r="I721" s="276"/>
      <c r="J721" s="276"/>
    </row>
    <row r="722" spans="1:10" ht="20.25">
      <c r="A722" s="469"/>
      <c r="B722" s="275"/>
      <c r="C722" s="275"/>
      <c r="D722" s="275"/>
      <c r="E722" s="316"/>
      <c r="F722" s="276"/>
      <c r="G722" s="276"/>
      <c r="H722" s="276"/>
      <c r="I722" s="276"/>
      <c r="J722" s="276"/>
    </row>
    <row r="723" spans="1:10" ht="20.25">
      <c r="A723" s="469"/>
      <c r="B723" s="275"/>
      <c r="C723" s="275"/>
      <c r="D723" s="275"/>
      <c r="E723" s="316"/>
      <c r="F723" s="276"/>
      <c r="G723" s="276"/>
      <c r="H723" s="276"/>
      <c r="I723" s="276"/>
      <c r="J723" s="276"/>
    </row>
    <row r="724" spans="1:10" ht="20.25">
      <c r="A724" s="469"/>
      <c r="B724" s="275"/>
      <c r="C724" s="275"/>
      <c r="D724" s="275"/>
      <c r="E724" s="316"/>
      <c r="F724" s="276"/>
      <c r="G724" s="276"/>
      <c r="H724" s="276"/>
      <c r="I724" s="276"/>
      <c r="J724" s="276"/>
    </row>
    <row r="725" spans="1:10" ht="20.25">
      <c r="A725" s="469"/>
      <c r="B725" s="275"/>
      <c r="C725" s="275"/>
      <c r="D725" s="275"/>
      <c r="E725" s="316"/>
      <c r="F725" s="276"/>
      <c r="G725" s="276"/>
      <c r="H725" s="276"/>
      <c r="I725" s="276"/>
      <c r="J725" s="276"/>
    </row>
    <row r="726" spans="1:10" ht="20.25">
      <c r="A726" s="469"/>
      <c r="B726" s="275"/>
      <c r="C726" s="275"/>
      <c r="D726" s="275"/>
      <c r="E726" s="316"/>
      <c r="F726" s="276"/>
      <c r="G726" s="276"/>
      <c r="H726" s="276"/>
      <c r="I726" s="276"/>
      <c r="J726" s="276"/>
    </row>
    <row r="727" spans="1:10" ht="20.25">
      <c r="A727" s="469"/>
      <c r="B727" s="275"/>
      <c r="C727" s="275"/>
      <c r="D727" s="275"/>
      <c r="E727" s="316"/>
      <c r="F727" s="276"/>
      <c r="G727" s="276"/>
      <c r="H727" s="276"/>
      <c r="I727" s="276"/>
      <c r="J727" s="276"/>
    </row>
    <row r="728" spans="1:10" ht="20.25">
      <c r="A728" s="469"/>
      <c r="B728" s="275"/>
      <c r="C728" s="275"/>
      <c r="D728" s="275"/>
      <c r="E728" s="316"/>
      <c r="F728" s="276"/>
      <c r="G728" s="276"/>
      <c r="H728" s="276"/>
      <c r="I728" s="276"/>
      <c r="J728" s="276"/>
    </row>
    <row r="729" spans="1:10" ht="20.25">
      <c r="A729" s="469"/>
      <c r="B729" s="275"/>
      <c r="C729" s="275"/>
      <c r="D729" s="275"/>
      <c r="E729" s="316"/>
      <c r="F729" s="276"/>
      <c r="G729" s="276"/>
      <c r="H729" s="276"/>
      <c r="I729" s="276"/>
      <c r="J729" s="276"/>
    </row>
    <row r="730" spans="1:10" ht="20.25">
      <c r="A730" s="469"/>
      <c r="B730" s="275"/>
      <c r="C730" s="275"/>
      <c r="D730" s="275"/>
      <c r="E730" s="316"/>
      <c r="F730" s="276"/>
      <c r="G730" s="276"/>
      <c r="H730" s="276"/>
      <c r="I730" s="276"/>
      <c r="J730" s="276"/>
    </row>
    <row r="731" spans="1:10" ht="20.25">
      <c r="A731" s="469"/>
      <c r="B731" s="275"/>
      <c r="C731" s="275"/>
      <c r="D731" s="275"/>
      <c r="E731" s="316"/>
      <c r="F731" s="276"/>
      <c r="G731" s="276"/>
      <c r="H731" s="276"/>
      <c r="I731" s="276"/>
      <c r="J731" s="276"/>
    </row>
    <row r="732" spans="1:10" ht="20.25">
      <c r="A732" s="469"/>
      <c r="B732" s="275"/>
      <c r="C732" s="275"/>
      <c r="D732" s="275"/>
      <c r="E732" s="316"/>
      <c r="F732" s="276"/>
      <c r="G732" s="276"/>
      <c r="H732" s="276"/>
      <c r="I732" s="276"/>
      <c r="J732" s="276"/>
    </row>
    <row r="733" spans="1:10" ht="20.25">
      <c r="A733" s="469"/>
      <c r="B733" s="275"/>
      <c r="C733" s="275"/>
      <c r="D733" s="275"/>
      <c r="E733" s="316"/>
      <c r="F733" s="276"/>
      <c r="G733" s="276"/>
      <c r="H733" s="276"/>
      <c r="I733" s="276"/>
      <c r="J733" s="276"/>
    </row>
    <row r="734" spans="1:10" ht="20.25">
      <c r="A734" s="469"/>
      <c r="B734" s="275"/>
      <c r="C734" s="275"/>
      <c r="D734" s="275"/>
      <c r="E734" s="316"/>
      <c r="F734" s="276"/>
      <c r="G734" s="276"/>
      <c r="H734" s="276"/>
      <c r="I734" s="276"/>
      <c r="J734" s="276"/>
    </row>
    <row r="735" spans="1:10" ht="20.25">
      <c r="A735" s="469"/>
      <c r="B735" s="275"/>
      <c r="C735" s="275"/>
      <c r="D735" s="275"/>
      <c r="E735" s="316"/>
      <c r="F735" s="276"/>
      <c r="G735" s="276"/>
      <c r="H735" s="276"/>
      <c r="I735" s="276"/>
      <c r="J735" s="276"/>
    </row>
    <row r="736" spans="1:10" ht="20.25">
      <c r="A736" s="469"/>
      <c r="B736" s="275"/>
      <c r="C736" s="275"/>
      <c r="D736" s="275"/>
      <c r="E736" s="316"/>
      <c r="F736" s="276"/>
      <c r="G736" s="276"/>
      <c r="H736" s="276"/>
      <c r="I736" s="276"/>
      <c r="J736" s="276"/>
    </row>
    <row r="737" spans="1:10" ht="20.25">
      <c r="A737" s="469"/>
      <c r="B737" s="275"/>
      <c r="C737" s="275"/>
      <c r="D737" s="275"/>
      <c r="E737" s="316"/>
      <c r="F737" s="276"/>
      <c r="G737" s="276"/>
      <c r="H737" s="276"/>
      <c r="I737" s="276"/>
      <c r="J737" s="276"/>
    </row>
    <row r="738" spans="1:10" ht="20.25">
      <c r="A738" s="469"/>
      <c r="B738" s="275"/>
      <c r="C738" s="275"/>
      <c r="D738" s="275"/>
      <c r="E738" s="316"/>
      <c r="F738" s="276"/>
      <c r="G738" s="276"/>
      <c r="H738" s="276"/>
      <c r="I738" s="276"/>
      <c r="J738" s="276"/>
    </row>
    <row r="739" spans="1:10" ht="20.25">
      <c r="A739" s="469"/>
      <c r="B739" s="275"/>
      <c r="C739" s="275"/>
      <c r="D739" s="275"/>
      <c r="E739" s="316"/>
      <c r="F739" s="276"/>
      <c r="G739" s="276"/>
      <c r="H739" s="276"/>
      <c r="I739" s="276"/>
      <c r="J739" s="276"/>
    </row>
    <row r="740" spans="1:10" ht="20.25">
      <c r="A740" s="469"/>
      <c r="B740" s="275"/>
      <c r="C740" s="275"/>
      <c r="D740" s="275"/>
      <c r="E740" s="316"/>
      <c r="F740" s="276"/>
      <c r="G740" s="276"/>
      <c r="H740" s="276"/>
      <c r="I740" s="276"/>
      <c r="J740" s="276"/>
    </row>
    <row r="741" spans="1:10" ht="20.25">
      <c r="A741" s="469"/>
      <c r="B741" s="275"/>
      <c r="C741" s="275"/>
      <c r="D741" s="275"/>
      <c r="E741" s="316"/>
      <c r="F741" s="276"/>
      <c r="G741" s="276"/>
      <c r="H741" s="276"/>
      <c r="I741" s="276"/>
      <c r="J741" s="276"/>
    </row>
    <row r="742" spans="1:10" ht="20.25">
      <c r="A742" s="469"/>
      <c r="B742" s="275"/>
      <c r="C742" s="275"/>
      <c r="D742" s="275"/>
      <c r="E742" s="316"/>
      <c r="F742" s="276"/>
      <c r="G742" s="276"/>
      <c r="H742" s="276"/>
      <c r="I742" s="276"/>
      <c r="J742" s="276"/>
    </row>
    <row r="743" spans="1:10" ht="20.25">
      <c r="A743" s="469"/>
      <c r="B743" s="275"/>
      <c r="C743" s="275"/>
      <c r="D743" s="275"/>
      <c r="E743" s="316"/>
      <c r="F743" s="276"/>
      <c r="G743" s="276"/>
      <c r="H743" s="276"/>
      <c r="I743" s="276"/>
      <c r="J743" s="276"/>
    </row>
    <row r="744" spans="1:10" ht="20.25">
      <c r="A744" s="469"/>
      <c r="B744" s="275"/>
      <c r="C744" s="275"/>
      <c r="D744" s="275"/>
      <c r="E744" s="316"/>
      <c r="F744" s="276"/>
      <c r="G744" s="276"/>
      <c r="H744" s="276"/>
      <c r="I744" s="276"/>
      <c r="J744" s="276"/>
    </row>
    <row r="745" spans="1:10" ht="20.25">
      <c r="A745" s="469"/>
      <c r="B745" s="275"/>
      <c r="C745" s="275"/>
      <c r="D745" s="275"/>
      <c r="E745" s="316"/>
      <c r="F745" s="276"/>
      <c r="G745" s="276"/>
      <c r="H745" s="276"/>
      <c r="I745" s="276"/>
      <c r="J745" s="276"/>
    </row>
    <row r="746" spans="1:10" ht="20.25">
      <c r="A746" s="469"/>
      <c r="B746" s="275"/>
      <c r="C746" s="275"/>
      <c r="D746" s="275"/>
      <c r="E746" s="316"/>
      <c r="F746" s="276"/>
      <c r="G746" s="276"/>
      <c r="H746" s="276"/>
      <c r="I746" s="276"/>
      <c r="J746" s="276"/>
    </row>
    <row r="747" spans="1:10" ht="20.25">
      <c r="A747" s="469"/>
      <c r="B747" s="275"/>
      <c r="C747" s="275"/>
      <c r="D747" s="275"/>
      <c r="E747" s="316"/>
      <c r="F747" s="276"/>
      <c r="G747" s="276"/>
      <c r="H747" s="276"/>
      <c r="I747" s="276"/>
      <c r="J747" s="276"/>
    </row>
    <row r="748" spans="1:10" ht="20.25">
      <c r="A748" s="469"/>
      <c r="B748" s="275"/>
      <c r="C748" s="275"/>
      <c r="D748" s="275"/>
      <c r="E748" s="316"/>
      <c r="F748" s="276"/>
      <c r="G748" s="276"/>
      <c r="H748" s="276"/>
      <c r="I748" s="276"/>
      <c r="J748" s="276"/>
    </row>
    <row r="749" spans="1:10" ht="20.25">
      <c r="A749" s="469"/>
      <c r="B749" s="275"/>
      <c r="C749" s="275"/>
      <c r="D749" s="275"/>
      <c r="E749" s="316"/>
      <c r="F749" s="276"/>
      <c r="G749" s="276"/>
      <c r="H749" s="276"/>
      <c r="I749" s="276"/>
      <c r="J749" s="276"/>
    </row>
    <row r="750" spans="1:10" ht="20.25">
      <c r="A750" s="469"/>
      <c r="B750" s="275"/>
      <c r="C750" s="275"/>
      <c r="D750" s="275"/>
      <c r="E750" s="316"/>
      <c r="F750" s="276"/>
      <c r="G750" s="276"/>
      <c r="H750" s="276"/>
      <c r="I750" s="276"/>
      <c r="J750" s="276"/>
    </row>
    <row r="751" spans="1:10" ht="20.25">
      <c r="A751" s="469"/>
      <c r="B751" s="275"/>
      <c r="C751" s="275"/>
      <c r="D751" s="275"/>
      <c r="E751" s="316"/>
      <c r="F751" s="276"/>
      <c r="G751" s="276"/>
      <c r="H751" s="276"/>
      <c r="I751" s="276"/>
      <c r="J751" s="276"/>
    </row>
    <row r="752" spans="1:10" ht="20.25">
      <c r="A752" s="469"/>
      <c r="B752" s="275"/>
      <c r="C752" s="275"/>
      <c r="D752" s="275"/>
      <c r="E752" s="316"/>
      <c r="F752" s="276"/>
      <c r="G752" s="276"/>
      <c r="H752" s="276"/>
      <c r="I752" s="276"/>
      <c r="J752" s="276"/>
    </row>
    <row r="753" spans="1:10" ht="20.25">
      <c r="A753" s="469"/>
      <c r="B753" s="275"/>
      <c r="C753" s="275"/>
      <c r="D753" s="275"/>
      <c r="E753" s="316"/>
      <c r="F753" s="276"/>
      <c r="G753" s="276"/>
      <c r="H753" s="276"/>
      <c r="I753" s="276"/>
      <c r="J753" s="276"/>
    </row>
    <row r="754" spans="1:10" ht="20.25">
      <c r="A754" s="469"/>
      <c r="B754" s="275"/>
      <c r="C754" s="275"/>
      <c r="D754" s="275"/>
      <c r="E754" s="316"/>
      <c r="F754" s="276"/>
      <c r="G754" s="276"/>
      <c r="H754" s="276"/>
      <c r="I754" s="276"/>
      <c r="J754" s="276"/>
    </row>
    <row r="755" spans="1:10" ht="20.25">
      <c r="A755" s="469"/>
      <c r="B755" s="275"/>
      <c r="C755" s="275"/>
      <c r="D755" s="275"/>
      <c r="E755" s="316"/>
      <c r="F755" s="276"/>
      <c r="G755" s="276"/>
      <c r="H755" s="276"/>
      <c r="I755" s="276"/>
      <c r="J755" s="276"/>
    </row>
    <row r="756" spans="1:10" ht="20.25">
      <c r="A756" s="469"/>
      <c r="B756" s="275"/>
      <c r="C756" s="275"/>
      <c r="D756" s="275"/>
      <c r="E756" s="316"/>
      <c r="F756" s="276"/>
      <c r="G756" s="276"/>
      <c r="H756" s="276"/>
      <c r="I756" s="276"/>
      <c r="J756" s="276"/>
    </row>
    <row r="757" spans="1:10" ht="20.25">
      <c r="A757" s="469"/>
      <c r="B757" s="275"/>
      <c r="C757" s="275"/>
      <c r="D757" s="275"/>
      <c r="E757" s="316"/>
      <c r="F757" s="276"/>
      <c r="G757" s="276"/>
      <c r="H757" s="276"/>
      <c r="I757" s="276"/>
      <c r="J757" s="276"/>
    </row>
    <row r="758" spans="1:10" ht="20.25">
      <c r="A758" s="469"/>
      <c r="B758" s="275"/>
      <c r="C758" s="275"/>
      <c r="D758" s="275"/>
      <c r="E758" s="316"/>
      <c r="F758" s="276"/>
      <c r="G758" s="276"/>
      <c r="H758" s="276"/>
      <c r="I758" s="276"/>
      <c r="J758" s="276"/>
    </row>
    <row r="759" spans="1:10" ht="20.25">
      <c r="A759" s="469"/>
      <c r="B759" s="275"/>
      <c r="C759" s="275"/>
      <c r="D759" s="275"/>
      <c r="E759" s="316"/>
      <c r="F759" s="276"/>
      <c r="G759" s="276"/>
      <c r="H759" s="276"/>
      <c r="I759" s="276"/>
      <c r="J759" s="276"/>
    </row>
    <row r="760" spans="1:10" ht="20.25">
      <c r="A760" s="469"/>
      <c r="B760" s="275"/>
      <c r="C760" s="275"/>
      <c r="D760" s="275"/>
      <c r="E760" s="316"/>
      <c r="F760" s="276"/>
      <c r="G760" s="276"/>
      <c r="H760" s="276"/>
      <c r="I760" s="276"/>
      <c r="J760" s="276"/>
    </row>
    <row r="761" spans="1:10" ht="20.25">
      <c r="A761" s="469"/>
      <c r="B761" s="275"/>
      <c r="C761" s="275"/>
      <c r="D761" s="275"/>
      <c r="E761" s="316"/>
      <c r="F761" s="276"/>
      <c r="G761" s="276"/>
      <c r="H761" s="276"/>
      <c r="I761" s="276"/>
      <c r="J761" s="276"/>
    </row>
    <row r="762" spans="1:10" ht="20.25">
      <c r="A762" s="469"/>
      <c r="B762" s="275"/>
      <c r="C762" s="275"/>
      <c r="D762" s="275"/>
      <c r="E762" s="316"/>
      <c r="F762" s="276"/>
      <c r="G762" s="276"/>
      <c r="H762" s="276"/>
      <c r="I762" s="276"/>
      <c r="J762" s="276"/>
    </row>
    <row r="763" spans="1:10" ht="20.25">
      <c r="A763" s="469"/>
      <c r="B763" s="275"/>
      <c r="C763" s="275"/>
      <c r="D763" s="275"/>
      <c r="E763" s="316"/>
      <c r="F763" s="276"/>
      <c r="G763" s="276"/>
      <c r="H763" s="276"/>
      <c r="I763" s="276"/>
      <c r="J763" s="276"/>
    </row>
    <row r="764" spans="1:10" ht="20.25">
      <c r="A764" s="469"/>
      <c r="B764" s="275"/>
      <c r="C764" s="275"/>
      <c r="D764" s="275"/>
      <c r="E764" s="316"/>
      <c r="F764" s="276"/>
      <c r="G764" s="276"/>
      <c r="H764" s="276"/>
      <c r="I764" s="276"/>
      <c r="J764" s="276"/>
    </row>
    <row r="765" spans="1:10" ht="20.25">
      <c r="A765" s="469"/>
      <c r="B765" s="275"/>
      <c r="C765" s="275"/>
      <c r="D765" s="275"/>
      <c r="E765" s="316"/>
      <c r="F765" s="276"/>
      <c r="G765" s="276"/>
      <c r="H765" s="276"/>
      <c r="I765" s="276"/>
      <c r="J765" s="276"/>
    </row>
    <row r="766" spans="1:10" ht="20.25">
      <c r="A766" s="469"/>
      <c r="B766" s="275"/>
      <c r="C766" s="275"/>
      <c r="D766" s="275"/>
      <c r="E766" s="316"/>
      <c r="F766" s="276"/>
      <c r="G766" s="276"/>
      <c r="H766" s="276"/>
      <c r="I766" s="276"/>
      <c r="J766" s="276"/>
    </row>
    <row r="767" spans="1:10" ht="20.25">
      <c r="A767" s="469"/>
      <c r="B767" s="275"/>
      <c r="C767" s="275"/>
      <c r="D767" s="275"/>
      <c r="E767" s="316"/>
      <c r="F767" s="276"/>
      <c r="G767" s="276"/>
      <c r="H767" s="276"/>
      <c r="I767" s="276"/>
      <c r="J767" s="276"/>
    </row>
    <row r="768" spans="1:10" ht="20.25">
      <c r="A768" s="469"/>
      <c r="B768" s="275"/>
      <c r="C768" s="275"/>
      <c r="D768" s="275"/>
      <c r="E768" s="316"/>
      <c r="F768" s="276"/>
      <c r="G768" s="276"/>
      <c r="H768" s="276"/>
      <c r="I768" s="276"/>
      <c r="J768" s="276"/>
    </row>
    <row r="769" spans="1:10" ht="20.25">
      <c r="A769" s="469"/>
      <c r="B769" s="275"/>
      <c r="C769" s="275"/>
      <c r="D769" s="275"/>
      <c r="E769" s="316"/>
      <c r="F769" s="276"/>
      <c r="G769" s="276"/>
      <c r="H769" s="276"/>
      <c r="I769" s="276"/>
      <c r="J769" s="276"/>
    </row>
    <row r="770" spans="1:10" ht="20.25">
      <c r="A770" s="469"/>
      <c r="B770" s="275"/>
      <c r="C770" s="275"/>
      <c r="D770" s="275"/>
      <c r="E770" s="316"/>
      <c r="F770" s="276"/>
      <c r="G770" s="276"/>
      <c r="H770" s="276"/>
      <c r="I770" s="276"/>
      <c r="J770" s="276"/>
    </row>
    <row r="771" spans="1:10" ht="20.25">
      <c r="A771" s="469"/>
      <c r="B771" s="275"/>
      <c r="C771" s="275"/>
      <c r="D771" s="275"/>
      <c r="E771" s="316"/>
      <c r="F771" s="276"/>
      <c r="G771" s="276"/>
      <c r="H771" s="276"/>
      <c r="I771" s="276"/>
      <c r="J771" s="276"/>
    </row>
    <row r="772" spans="1:10" ht="20.25">
      <c r="A772" s="469"/>
      <c r="B772" s="275"/>
      <c r="C772" s="275"/>
      <c r="D772" s="275"/>
      <c r="E772" s="316"/>
      <c r="F772" s="276"/>
      <c r="G772" s="276"/>
      <c r="H772" s="276"/>
      <c r="I772" s="276"/>
      <c r="J772" s="276"/>
    </row>
    <row r="773" spans="1:10" ht="20.25">
      <c r="A773" s="469"/>
      <c r="B773" s="275"/>
      <c r="C773" s="275"/>
      <c r="D773" s="275"/>
      <c r="E773" s="316"/>
      <c r="F773" s="276"/>
      <c r="G773" s="276"/>
      <c r="H773" s="276"/>
      <c r="I773" s="276"/>
      <c r="J773" s="276"/>
    </row>
    <row r="774" spans="1:10" ht="20.25">
      <c r="A774" s="469"/>
      <c r="B774" s="275"/>
      <c r="C774" s="275"/>
      <c r="D774" s="275"/>
      <c r="E774" s="316"/>
      <c r="F774" s="276"/>
      <c r="G774" s="276"/>
      <c r="H774" s="276"/>
      <c r="I774" s="276"/>
      <c r="J774" s="276"/>
    </row>
    <row r="775" spans="1:10" ht="20.25">
      <c r="A775" s="469"/>
      <c r="B775" s="275"/>
      <c r="C775" s="275"/>
      <c r="D775" s="275"/>
      <c r="E775" s="316"/>
      <c r="F775" s="276"/>
      <c r="G775" s="276"/>
      <c r="H775" s="276"/>
      <c r="I775" s="276"/>
      <c r="J775" s="276"/>
    </row>
    <row r="776" spans="1:10" ht="20.25">
      <c r="A776" s="469"/>
      <c r="B776" s="275"/>
      <c r="C776" s="275"/>
      <c r="D776" s="275"/>
      <c r="E776" s="316"/>
      <c r="F776" s="276"/>
      <c r="G776" s="276"/>
      <c r="H776" s="276"/>
      <c r="I776" s="276"/>
      <c r="J776" s="276"/>
    </row>
    <row r="777" spans="1:10" ht="20.25">
      <c r="A777" s="469"/>
      <c r="B777" s="275"/>
      <c r="C777" s="275"/>
      <c r="D777" s="275"/>
      <c r="E777" s="316"/>
      <c r="F777" s="276"/>
      <c r="G777" s="276"/>
      <c r="H777" s="276"/>
      <c r="I777" s="276"/>
      <c r="J777" s="276"/>
    </row>
    <row r="778" spans="1:10" ht="20.25">
      <c r="A778" s="469"/>
      <c r="B778" s="275"/>
      <c r="C778" s="275"/>
      <c r="D778" s="275"/>
      <c r="E778" s="316"/>
      <c r="F778" s="276"/>
      <c r="G778" s="276"/>
      <c r="H778" s="276"/>
      <c r="I778" s="276"/>
      <c r="J778" s="276"/>
    </row>
    <row r="779" spans="1:10" ht="20.25">
      <c r="A779" s="469"/>
      <c r="B779" s="275"/>
      <c r="C779" s="275"/>
      <c r="D779" s="275"/>
      <c r="E779" s="316"/>
      <c r="F779" s="276"/>
      <c r="G779" s="276"/>
      <c r="H779" s="276"/>
      <c r="I779" s="276"/>
      <c r="J779" s="276"/>
    </row>
    <row r="780" spans="1:10" ht="20.25">
      <c r="A780" s="469"/>
      <c r="B780" s="275"/>
      <c r="C780" s="275"/>
      <c r="D780" s="275"/>
      <c r="E780" s="316"/>
      <c r="F780" s="276"/>
      <c r="G780" s="276"/>
      <c r="H780" s="276"/>
      <c r="I780" s="276"/>
      <c r="J780" s="276"/>
    </row>
    <row r="781" spans="1:10" ht="20.25">
      <c r="A781" s="469"/>
      <c r="B781" s="275"/>
      <c r="C781" s="275"/>
      <c r="D781" s="275"/>
      <c r="E781" s="316"/>
      <c r="F781" s="276"/>
      <c r="G781" s="276"/>
      <c r="H781" s="276"/>
      <c r="I781" s="276"/>
      <c r="J781" s="276"/>
    </row>
    <row r="782" spans="1:10" ht="20.25">
      <c r="A782" s="469"/>
      <c r="B782" s="275"/>
      <c r="C782" s="275"/>
      <c r="D782" s="275"/>
      <c r="E782" s="316"/>
      <c r="F782" s="276"/>
      <c r="G782" s="276"/>
      <c r="H782" s="276"/>
      <c r="I782" s="276"/>
      <c r="J782" s="276"/>
    </row>
    <row r="783" spans="1:10" ht="20.25">
      <c r="A783" s="469"/>
      <c r="B783" s="275"/>
      <c r="C783" s="275"/>
      <c r="D783" s="275"/>
      <c r="E783" s="316"/>
      <c r="F783" s="276"/>
      <c r="G783" s="276"/>
      <c r="H783" s="276"/>
      <c r="I783" s="276"/>
      <c r="J783" s="276"/>
    </row>
    <row r="784" spans="1:10" ht="20.25">
      <c r="A784" s="469"/>
      <c r="B784" s="275"/>
      <c r="C784" s="275"/>
      <c r="D784" s="275"/>
      <c r="E784" s="316"/>
      <c r="F784" s="276"/>
      <c r="G784" s="276"/>
      <c r="H784" s="276"/>
      <c r="I784" s="276"/>
      <c r="J784" s="276"/>
    </row>
    <row r="785" spans="1:10" ht="20.25">
      <c r="A785" s="469"/>
      <c r="B785" s="275"/>
      <c r="C785" s="275"/>
      <c r="D785" s="275"/>
      <c r="E785" s="316"/>
      <c r="F785" s="276"/>
      <c r="G785" s="276"/>
      <c r="H785" s="276"/>
      <c r="I785" s="276"/>
      <c r="J785" s="276"/>
    </row>
    <row r="786" spans="1:10" ht="20.25">
      <c r="A786" s="469"/>
      <c r="B786" s="275"/>
      <c r="C786" s="275"/>
      <c r="D786" s="275"/>
      <c r="E786" s="316"/>
      <c r="F786" s="276"/>
      <c r="G786" s="276"/>
      <c r="H786" s="276"/>
      <c r="I786" s="276"/>
      <c r="J786" s="276"/>
    </row>
    <row r="787" spans="1:10" ht="20.25">
      <c r="A787" s="469"/>
      <c r="B787" s="275"/>
      <c r="C787" s="275"/>
      <c r="D787" s="275"/>
      <c r="E787" s="316"/>
      <c r="F787" s="276"/>
      <c r="G787" s="276"/>
      <c r="H787" s="276"/>
      <c r="I787" s="276"/>
      <c r="J787" s="276"/>
    </row>
    <row r="788" spans="1:10" ht="20.25">
      <c r="A788" s="469"/>
      <c r="B788" s="275"/>
      <c r="C788" s="275"/>
      <c r="D788" s="275"/>
      <c r="E788" s="316"/>
      <c r="F788" s="276"/>
      <c r="G788" s="276"/>
      <c r="H788" s="276"/>
      <c r="I788" s="276"/>
      <c r="J788" s="276"/>
    </row>
    <row r="789" spans="1:10" ht="20.25">
      <c r="A789" s="469"/>
      <c r="B789" s="275"/>
      <c r="C789" s="275"/>
      <c r="D789" s="275"/>
      <c r="E789" s="316"/>
      <c r="F789" s="276"/>
      <c r="G789" s="276"/>
      <c r="H789" s="276"/>
      <c r="I789" s="276"/>
      <c r="J789" s="276"/>
    </row>
    <row r="790" spans="1:10" ht="20.25">
      <c r="A790" s="469"/>
      <c r="B790" s="275"/>
      <c r="C790" s="275"/>
      <c r="D790" s="275"/>
      <c r="E790" s="316"/>
      <c r="F790" s="276"/>
      <c r="G790" s="276"/>
      <c r="H790" s="276"/>
      <c r="I790" s="276"/>
      <c r="J790" s="276"/>
    </row>
    <row r="791" spans="1:10" ht="20.25">
      <c r="A791" s="469"/>
      <c r="B791" s="275"/>
      <c r="C791" s="275"/>
      <c r="D791" s="275"/>
      <c r="E791" s="316"/>
      <c r="F791" s="276"/>
      <c r="G791" s="276"/>
      <c r="H791" s="276"/>
      <c r="I791" s="276"/>
      <c r="J791" s="276"/>
    </row>
    <row r="792" spans="1:10" ht="20.25">
      <c r="A792" s="469"/>
      <c r="B792" s="275"/>
      <c r="C792" s="275"/>
      <c r="D792" s="275"/>
      <c r="E792" s="316"/>
      <c r="F792" s="276"/>
      <c r="G792" s="276"/>
      <c r="H792" s="276"/>
      <c r="I792" s="276"/>
      <c r="J792" s="276"/>
    </row>
    <row r="793" spans="1:10" ht="20.25">
      <c r="A793" s="469"/>
      <c r="B793" s="275"/>
      <c r="C793" s="275"/>
      <c r="D793" s="275"/>
      <c r="E793" s="316"/>
      <c r="F793" s="276"/>
      <c r="G793" s="276"/>
      <c r="H793" s="276"/>
      <c r="I793" s="276"/>
      <c r="J793" s="276"/>
    </row>
    <row r="794" spans="1:10" ht="20.25">
      <c r="A794" s="469"/>
      <c r="B794" s="275"/>
      <c r="C794" s="275"/>
      <c r="D794" s="275"/>
      <c r="E794" s="316"/>
      <c r="F794" s="276"/>
      <c r="G794" s="276"/>
      <c r="H794" s="276"/>
      <c r="I794" s="276"/>
      <c r="J794" s="276"/>
    </row>
    <row r="795" spans="1:10" ht="20.25">
      <c r="A795" s="469"/>
      <c r="B795" s="275"/>
      <c r="C795" s="275"/>
      <c r="D795" s="275"/>
      <c r="E795" s="316"/>
      <c r="F795" s="276"/>
      <c r="G795" s="276"/>
      <c r="H795" s="276"/>
      <c r="I795" s="276"/>
      <c r="J795" s="276"/>
    </row>
    <row r="796" spans="1:10" ht="20.25">
      <c r="A796" s="469"/>
      <c r="B796" s="275"/>
      <c r="C796" s="275"/>
      <c r="D796" s="275"/>
      <c r="E796" s="316"/>
      <c r="F796" s="276"/>
      <c r="G796" s="276"/>
      <c r="H796" s="276"/>
      <c r="I796" s="276"/>
      <c r="J796" s="276"/>
    </row>
    <row r="797" spans="1:10" ht="20.25">
      <c r="A797" s="469"/>
      <c r="B797" s="275"/>
      <c r="C797" s="275"/>
      <c r="D797" s="275"/>
      <c r="E797" s="316"/>
      <c r="F797" s="276"/>
      <c r="G797" s="276"/>
      <c r="H797" s="276"/>
      <c r="I797" s="276"/>
      <c r="J797" s="276"/>
    </row>
    <row r="798" spans="1:10" ht="20.25">
      <c r="A798" s="469"/>
      <c r="B798" s="275"/>
      <c r="C798" s="275"/>
      <c r="D798" s="275"/>
      <c r="E798" s="316"/>
      <c r="F798" s="276"/>
      <c r="G798" s="276"/>
      <c r="H798" s="276"/>
      <c r="I798" s="276"/>
      <c r="J798" s="276"/>
    </row>
    <row r="799" spans="1:10" ht="20.25">
      <c r="A799" s="469"/>
      <c r="B799" s="275"/>
      <c r="C799" s="275"/>
      <c r="D799" s="275"/>
      <c r="E799" s="316"/>
      <c r="F799" s="276"/>
      <c r="G799" s="276"/>
      <c r="H799" s="276"/>
      <c r="I799" s="276"/>
      <c r="J799" s="276"/>
    </row>
    <row r="800" spans="1:10" ht="20.25">
      <c r="A800" s="469"/>
      <c r="B800" s="275"/>
      <c r="C800" s="275"/>
      <c r="D800" s="275"/>
      <c r="E800" s="316"/>
      <c r="F800" s="276"/>
      <c r="G800" s="276"/>
      <c r="H800" s="276"/>
      <c r="I800" s="276"/>
      <c r="J800" s="276"/>
    </row>
    <row r="801" spans="1:10" ht="20.25">
      <c r="A801" s="469"/>
      <c r="B801" s="275"/>
      <c r="C801" s="275"/>
      <c r="D801" s="275"/>
      <c r="E801" s="316"/>
      <c r="F801" s="276"/>
      <c r="G801" s="276"/>
      <c r="H801" s="276"/>
      <c r="I801" s="276"/>
      <c r="J801" s="276"/>
    </row>
    <row r="802" spans="1:10" ht="20.25">
      <c r="A802" s="469"/>
      <c r="B802" s="275"/>
      <c r="C802" s="275"/>
      <c r="D802" s="275"/>
      <c r="E802" s="316"/>
      <c r="F802" s="276"/>
      <c r="G802" s="276"/>
      <c r="H802" s="276"/>
      <c r="I802" s="276"/>
      <c r="J802" s="276"/>
    </row>
    <row r="803" spans="1:10" ht="20.25">
      <c r="A803" s="469"/>
      <c r="B803" s="275"/>
      <c r="C803" s="275"/>
      <c r="D803" s="275"/>
      <c r="E803" s="316"/>
      <c r="F803" s="276"/>
      <c r="G803" s="276"/>
      <c r="H803" s="276"/>
      <c r="I803" s="276"/>
      <c r="J803" s="276"/>
    </row>
    <row r="804" spans="1:10" ht="20.25">
      <c r="A804" s="469"/>
      <c r="B804" s="275"/>
      <c r="C804" s="275"/>
      <c r="D804" s="275"/>
      <c r="E804" s="316"/>
      <c r="F804" s="276"/>
      <c r="G804" s="276"/>
      <c r="H804" s="276"/>
      <c r="I804" s="276"/>
      <c r="J804" s="276"/>
    </row>
    <row r="805" spans="1:10" ht="20.25">
      <c r="A805" s="469"/>
      <c r="B805" s="275"/>
      <c r="C805" s="275"/>
      <c r="D805" s="275"/>
      <c r="E805" s="316"/>
      <c r="F805" s="276"/>
      <c r="G805" s="276"/>
      <c r="H805" s="276"/>
      <c r="I805" s="276"/>
      <c r="J805" s="276"/>
    </row>
    <row r="806" spans="1:10" ht="20.25">
      <c r="A806" s="469"/>
      <c r="B806" s="275"/>
      <c r="C806" s="275"/>
      <c r="D806" s="275"/>
      <c r="E806" s="316"/>
      <c r="F806" s="276"/>
      <c r="G806" s="276"/>
      <c r="H806" s="276"/>
      <c r="I806" s="276"/>
      <c r="J806" s="276"/>
    </row>
    <row r="807" spans="1:10" ht="20.25">
      <c r="A807" s="469"/>
      <c r="B807" s="275"/>
      <c r="C807" s="275"/>
      <c r="D807" s="275"/>
      <c r="E807" s="316"/>
      <c r="F807" s="276"/>
      <c r="G807" s="276"/>
      <c r="H807" s="276"/>
      <c r="I807" s="276"/>
      <c r="J807" s="276"/>
    </row>
    <row r="808" spans="1:10" ht="20.25">
      <c r="A808" s="469"/>
      <c r="B808" s="275"/>
      <c r="C808" s="275"/>
      <c r="D808" s="275"/>
      <c r="E808" s="316"/>
      <c r="F808" s="276"/>
      <c r="G808" s="276"/>
      <c r="H808" s="276"/>
      <c r="I808" s="276"/>
      <c r="J808" s="276"/>
    </row>
    <row r="809" spans="1:10" ht="20.25">
      <c r="A809" s="469"/>
      <c r="B809" s="275"/>
      <c r="C809" s="275"/>
      <c r="D809" s="275"/>
      <c r="E809" s="316"/>
      <c r="F809" s="276"/>
      <c r="G809" s="276"/>
      <c r="H809" s="276"/>
      <c r="I809" s="276"/>
      <c r="J809" s="276"/>
    </row>
    <row r="810" spans="1:10" ht="20.25">
      <c r="A810" s="469"/>
      <c r="B810" s="275"/>
      <c r="C810" s="275"/>
      <c r="D810" s="275"/>
      <c r="E810" s="316"/>
      <c r="F810" s="276"/>
      <c r="G810" s="276"/>
      <c r="H810" s="276"/>
      <c r="I810" s="276"/>
      <c r="J810" s="276"/>
    </row>
    <row r="811" spans="1:10" ht="20.25">
      <c r="A811" s="469"/>
      <c r="B811" s="275"/>
      <c r="C811" s="275"/>
      <c r="D811" s="275"/>
      <c r="E811" s="316"/>
      <c r="F811" s="276"/>
      <c r="G811" s="276"/>
      <c r="H811" s="276"/>
      <c r="I811" s="276"/>
      <c r="J811" s="276"/>
    </row>
    <row r="812" spans="1:10" ht="20.25">
      <c r="A812" s="469"/>
      <c r="B812" s="275"/>
      <c r="C812" s="275"/>
      <c r="D812" s="275"/>
      <c r="E812" s="316"/>
      <c r="F812" s="276"/>
      <c r="G812" s="276"/>
      <c r="H812" s="276"/>
      <c r="I812" s="276"/>
      <c r="J812" s="276"/>
    </row>
    <row r="813" spans="1:10" ht="20.25">
      <c r="A813" s="469"/>
      <c r="B813" s="275"/>
      <c r="C813" s="275"/>
      <c r="D813" s="275"/>
      <c r="E813" s="316"/>
      <c r="F813" s="276"/>
      <c r="G813" s="276"/>
      <c r="H813" s="276"/>
      <c r="I813" s="276"/>
      <c r="J813" s="276"/>
    </row>
    <row r="814" spans="1:10" ht="20.25">
      <c r="A814" s="469"/>
      <c r="B814" s="275"/>
      <c r="C814" s="275"/>
      <c r="D814" s="275"/>
      <c r="E814" s="316"/>
      <c r="F814" s="276"/>
      <c r="G814" s="276"/>
      <c r="H814" s="276"/>
      <c r="I814" s="276"/>
      <c r="J814" s="276"/>
    </row>
    <row r="815" spans="1:6" ht="20.25">
      <c r="A815" s="469"/>
      <c r="B815" s="473"/>
      <c r="C815" s="473"/>
      <c r="D815" s="473"/>
      <c r="E815" s="474"/>
      <c r="F815" s="475"/>
    </row>
    <row r="816" spans="1:6" ht="20.25">
      <c r="A816" s="469"/>
      <c r="B816" s="473"/>
      <c r="C816" s="473"/>
      <c r="D816" s="473"/>
      <c r="E816" s="474"/>
      <c r="F816" s="475"/>
    </row>
    <row r="817" spans="1:6" ht="20.25">
      <c r="A817" s="469"/>
      <c r="B817" s="473"/>
      <c r="C817" s="473"/>
      <c r="D817" s="473"/>
      <c r="E817" s="474"/>
      <c r="F817" s="475"/>
    </row>
    <row r="818" spans="1:6" ht="20.25">
      <c r="A818" s="469"/>
      <c r="B818" s="473"/>
      <c r="C818" s="473"/>
      <c r="D818" s="473"/>
      <c r="E818" s="474"/>
      <c r="F818" s="475"/>
    </row>
    <row r="819" spans="1:6" ht="20.25">
      <c r="A819" s="469"/>
      <c r="B819" s="473"/>
      <c r="C819" s="473"/>
      <c r="D819" s="473"/>
      <c r="E819" s="474"/>
      <c r="F819" s="475"/>
    </row>
    <row r="820" spans="1:6" ht="20.25">
      <c r="A820" s="469"/>
      <c r="B820" s="473"/>
      <c r="C820" s="473"/>
      <c r="D820" s="473"/>
      <c r="E820" s="474"/>
      <c r="F820" s="475"/>
    </row>
    <row r="821" spans="1:6" ht="20.25">
      <c r="A821" s="469"/>
      <c r="B821" s="473"/>
      <c r="C821" s="473"/>
      <c r="D821" s="473"/>
      <c r="E821" s="474"/>
      <c r="F821" s="475"/>
    </row>
    <row r="822" spans="1:6" ht="20.25">
      <c r="A822" s="469"/>
      <c r="B822" s="473"/>
      <c r="C822" s="473"/>
      <c r="D822" s="473"/>
      <c r="E822" s="474"/>
      <c r="F822" s="475"/>
    </row>
    <row r="823" spans="1:6" ht="20.25">
      <c r="A823" s="469"/>
      <c r="B823" s="473"/>
      <c r="C823" s="473"/>
      <c r="D823" s="473"/>
      <c r="E823" s="474"/>
      <c r="F823" s="475"/>
    </row>
    <row r="824" spans="1:6" ht="20.25">
      <c r="A824" s="469"/>
      <c r="B824" s="473"/>
      <c r="C824" s="473"/>
      <c r="D824" s="473"/>
      <c r="E824" s="474"/>
      <c r="F824" s="475"/>
    </row>
    <row r="825" spans="1:6" ht="20.25">
      <c r="A825" s="469"/>
      <c r="B825" s="473"/>
      <c r="C825" s="473"/>
      <c r="D825" s="473"/>
      <c r="E825" s="474"/>
      <c r="F825" s="475"/>
    </row>
    <row r="826" spans="1:6" ht="20.25">
      <c r="A826" s="469"/>
      <c r="B826" s="473"/>
      <c r="C826" s="473"/>
      <c r="D826" s="473"/>
      <c r="E826" s="474"/>
      <c r="F826" s="475"/>
    </row>
    <row r="827" spans="1:6" ht="20.25">
      <c r="A827" s="469"/>
      <c r="B827" s="473"/>
      <c r="C827" s="473"/>
      <c r="D827" s="473"/>
      <c r="E827" s="474"/>
      <c r="F827" s="475"/>
    </row>
    <row r="828" spans="1:6" ht="20.25">
      <c r="A828" s="469"/>
      <c r="B828" s="473"/>
      <c r="C828" s="473"/>
      <c r="D828" s="473"/>
      <c r="E828" s="474"/>
      <c r="F828" s="475"/>
    </row>
    <row r="829" spans="1:6" ht="20.25">
      <c r="A829" s="469"/>
      <c r="B829" s="473"/>
      <c r="C829" s="473"/>
      <c r="D829" s="473"/>
      <c r="E829" s="474"/>
      <c r="F829" s="475"/>
    </row>
    <row r="830" spans="1:6" ht="20.25">
      <c r="A830" s="469"/>
      <c r="B830" s="473"/>
      <c r="C830" s="473"/>
      <c r="D830" s="473"/>
      <c r="E830" s="474"/>
      <c r="F830" s="475"/>
    </row>
    <row r="831" spans="1:6" ht="20.25">
      <c r="A831" s="469"/>
      <c r="B831" s="473"/>
      <c r="C831" s="473"/>
      <c r="D831" s="473"/>
      <c r="E831" s="474"/>
      <c r="F831" s="475"/>
    </row>
    <row r="832" spans="1:6" ht="20.25">
      <c r="A832" s="469"/>
      <c r="B832" s="473"/>
      <c r="C832" s="473"/>
      <c r="D832" s="473"/>
      <c r="E832" s="474"/>
      <c r="F832" s="475"/>
    </row>
    <row r="833" spans="1:6" ht="20.25">
      <c r="A833" s="469"/>
      <c r="B833" s="473"/>
      <c r="C833" s="473"/>
      <c r="D833" s="473"/>
      <c r="E833" s="474"/>
      <c r="F833" s="475"/>
    </row>
    <row r="834" spans="1:6" ht="20.25">
      <c r="A834" s="469"/>
      <c r="B834" s="473"/>
      <c r="C834" s="473"/>
      <c r="D834" s="473"/>
      <c r="E834" s="474"/>
      <c r="F834" s="475"/>
    </row>
    <row r="835" spans="1:6" ht="20.25">
      <c r="A835" s="469"/>
      <c r="B835" s="473"/>
      <c r="C835" s="473"/>
      <c r="D835" s="473"/>
      <c r="E835" s="474"/>
      <c r="F835" s="475"/>
    </row>
    <row r="836" spans="1:6" ht="20.25">
      <c r="A836" s="469"/>
      <c r="B836" s="473"/>
      <c r="C836" s="473"/>
      <c r="D836" s="473"/>
      <c r="E836" s="474"/>
      <c r="F836" s="475"/>
    </row>
    <row r="837" spans="1:6" ht="20.25">
      <c r="A837" s="469"/>
      <c r="B837" s="473"/>
      <c r="C837" s="473"/>
      <c r="D837" s="473"/>
      <c r="E837" s="474"/>
      <c r="F837" s="475"/>
    </row>
    <row r="838" spans="1:6" ht="20.25">
      <c r="A838" s="469"/>
      <c r="B838" s="473"/>
      <c r="C838" s="473"/>
      <c r="D838" s="473"/>
      <c r="E838" s="474"/>
      <c r="F838" s="475"/>
    </row>
    <row r="839" spans="1:6" ht="20.25">
      <c r="A839" s="469"/>
      <c r="B839" s="473"/>
      <c r="C839" s="473"/>
      <c r="D839" s="473"/>
      <c r="E839" s="474"/>
      <c r="F839" s="475"/>
    </row>
    <row r="840" spans="1:6" ht="20.25">
      <c r="A840" s="469"/>
      <c r="B840" s="473"/>
      <c r="C840" s="473"/>
      <c r="D840" s="473"/>
      <c r="E840" s="474"/>
      <c r="F840" s="475"/>
    </row>
    <row r="841" spans="1:6" ht="20.25">
      <c r="A841" s="469"/>
      <c r="B841" s="473"/>
      <c r="C841" s="473"/>
      <c r="D841" s="473"/>
      <c r="E841" s="474"/>
      <c r="F841" s="475"/>
    </row>
    <row r="842" spans="1:6" ht="20.25">
      <c r="A842" s="469"/>
      <c r="B842" s="473"/>
      <c r="C842" s="473"/>
      <c r="D842" s="473"/>
      <c r="E842" s="474"/>
      <c r="F842" s="475"/>
    </row>
    <row r="843" spans="1:6" ht="20.25">
      <c r="A843" s="469"/>
      <c r="B843" s="473"/>
      <c r="C843" s="473"/>
      <c r="D843" s="473"/>
      <c r="E843" s="474"/>
      <c r="F843" s="475"/>
    </row>
    <row r="844" spans="1:6" ht="20.25">
      <c r="A844" s="469"/>
      <c r="B844" s="473"/>
      <c r="C844" s="473"/>
      <c r="D844" s="473"/>
      <c r="E844" s="474"/>
      <c r="F844" s="475"/>
    </row>
    <row r="845" spans="1:6" ht="20.25">
      <c r="A845" s="469"/>
      <c r="B845" s="473"/>
      <c r="C845" s="473"/>
      <c r="D845" s="473"/>
      <c r="E845" s="474"/>
      <c r="F845" s="475"/>
    </row>
    <row r="846" spans="1:6" ht="20.25">
      <c r="A846" s="469"/>
      <c r="B846" s="473"/>
      <c r="C846" s="473"/>
      <c r="D846" s="473"/>
      <c r="E846" s="474"/>
      <c r="F846" s="475"/>
    </row>
    <row r="847" spans="1:6" ht="20.25">
      <c r="A847" s="469"/>
      <c r="B847" s="473"/>
      <c r="C847" s="473"/>
      <c r="D847" s="473"/>
      <c r="E847" s="474"/>
      <c r="F847" s="475"/>
    </row>
    <row r="848" spans="1:6" ht="20.25">
      <c r="A848" s="469"/>
      <c r="B848" s="473"/>
      <c r="C848" s="473"/>
      <c r="D848" s="473"/>
      <c r="E848" s="474"/>
      <c r="F848" s="475"/>
    </row>
    <row r="849" spans="1:6" ht="20.25">
      <c r="A849" s="469"/>
      <c r="B849" s="473"/>
      <c r="C849" s="473"/>
      <c r="D849" s="473"/>
      <c r="E849" s="474"/>
      <c r="F849" s="475"/>
    </row>
    <row r="850" spans="1:6" ht="20.25">
      <c r="A850" s="469"/>
      <c r="B850" s="473"/>
      <c r="C850" s="473"/>
      <c r="D850" s="473"/>
      <c r="E850" s="474"/>
      <c r="F850" s="475"/>
    </row>
    <row r="851" spans="1:6" ht="20.25">
      <c r="A851" s="469"/>
      <c r="B851" s="473"/>
      <c r="C851" s="473"/>
      <c r="D851" s="473"/>
      <c r="E851" s="474"/>
      <c r="F851" s="475"/>
    </row>
    <row r="852" spans="1:6" ht="20.25">
      <c r="A852" s="469"/>
      <c r="B852" s="473"/>
      <c r="C852" s="473"/>
      <c r="D852" s="473"/>
      <c r="E852" s="474"/>
      <c r="F852" s="475"/>
    </row>
    <row r="853" spans="1:6" ht="20.25">
      <c r="A853" s="469"/>
      <c r="B853" s="473"/>
      <c r="C853" s="473"/>
      <c r="D853" s="473"/>
      <c r="E853" s="474"/>
      <c r="F853" s="475"/>
    </row>
    <row r="854" spans="1:6" ht="20.25">
      <c r="A854" s="469"/>
      <c r="B854" s="473"/>
      <c r="C854" s="473"/>
      <c r="D854" s="473"/>
      <c r="E854" s="474"/>
      <c r="F854" s="475"/>
    </row>
    <row r="855" spans="1:6" ht="20.25">
      <c r="A855" s="469"/>
      <c r="B855" s="473"/>
      <c r="C855" s="473"/>
      <c r="D855" s="473"/>
      <c r="E855" s="474"/>
      <c r="F855" s="475"/>
    </row>
    <row r="856" spans="1:6" ht="20.25">
      <c r="A856" s="469"/>
      <c r="B856" s="473"/>
      <c r="C856" s="473"/>
      <c r="D856" s="473"/>
      <c r="E856" s="474"/>
      <c r="F856" s="475"/>
    </row>
    <row r="857" spans="1:6" ht="20.25">
      <c r="A857" s="469"/>
      <c r="B857" s="473"/>
      <c r="C857" s="473"/>
      <c r="D857" s="473"/>
      <c r="E857" s="474"/>
      <c r="F857" s="475"/>
    </row>
    <row r="858" spans="1:6" ht="20.25">
      <c r="A858" s="469"/>
      <c r="B858" s="473"/>
      <c r="C858" s="473"/>
      <c r="D858" s="473"/>
      <c r="E858" s="474"/>
      <c r="F858" s="475"/>
    </row>
    <row r="859" spans="1:6" ht="20.25">
      <c r="A859" s="469"/>
      <c r="B859" s="473"/>
      <c r="C859" s="473"/>
      <c r="D859" s="473"/>
      <c r="E859" s="474"/>
      <c r="F859" s="475"/>
    </row>
    <row r="860" spans="1:6" ht="20.25">
      <c r="A860" s="469"/>
      <c r="B860" s="473"/>
      <c r="C860" s="473"/>
      <c r="D860" s="473"/>
      <c r="E860" s="474"/>
      <c r="F860" s="475"/>
    </row>
    <row r="861" spans="1:6" ht="20.25">
      <c r="A861" s="469"/>
      <c r="B861" s="473"/>
      <c r="C861" s="473"/>
      <c r="D861" s="473"/>
      <c r="E861" s="474"/>
      <c r="F861" s="475"/>
    </row>
    <row r="862" spans="1:6" ht="20.25">
      <c r="A862" s="469"/>
      <c r="B862" s="473"/>
      <c r="C862" s="473"/>
      <c r="D862" s="473"/>
      <c r="E862" s="474"/>
      <c r="F862" s="475"/>
    </row>
    <row r="863" spans="1:6" ht="20.25">
      <c r="A863" s="469"/>
      <c r="B863" s="473"/>
      <c r="C863" s="473"/>
      <c r="D863" s="473"/>
      <c r="E863" s="474"/>
      <c r="F863" s="475"/>
    </row>
    <row r="864" spans="1:6" ht="20.25">
      <c r="A864" s="469"/>
      <c r="B864" s="473"/>
      <c r="C864" s="473"/>
      <c r="D864" s="473"/>
      <c r="E864" s="474"/>
      <c r="F864" s="475"/>
    </row>
    <row r="865" spans="1:6" ht="20.25">
      <c r="A865" s="469"/>
      <c r="B865" s="473"/>
      <c r="C865" s="473"/>
      <c r="D865" s="473"/>
      <c r="E865" s="474"/>
      <c r="F865" s="475"/>
    </row>
    <row r="866" spans="1:6" ht="20.25">
      <c r="A866" s="469"/>
      <c r="B866" s="473"/>
      <c r="C866" s="473"/>
      <c r="D866" s="473"/>
      <c r="E866" s="474"/>
      <c r="F866" s="475"/>
    </row>
    <row r="867" spans="1:6" ht="20.25">
      <c r="A867" s="469"/>
      <c r="B867" s="473"/>
      <c r="C867" s="473"/>
      <c r="D867" s="473"/>
      <c r="E867" s="474"/>
      <c r="F867" s="475"/>
    </row>
    <row r="868" spans="1:6" ht="20.25">
      <c r="A868" s="469"/>
      <c r="B868" s="473"/>
      <c r="C868" s="473"/>
      <c r="D868" s="473"/>
      <c r="E868" s="474"/>
      <c r="F868" s="475"/>
    </row>
    <row r="869" spans="1:6" ht="20.25">
      <c r="A869" s="469"/>
      <c r="B869" s="473"/>
      <c r="C869" s="473"/>
      <c r="D869" s="473"/>
      <c r="E869" s="474"/>
      <c r="F869" s="475"/>
    </row>
    <row r="870" spans="1:6" ht="20.25">
      <c r="A870" s="469"/>
      <c r="B870" s="473"/>
      <c r="C870" s="473"/>
      <c r="D870" s="473"/>
      <c r="E870" s="474"/>
      <c r="F870" s="475"/>
    </row>
    <row r="871" spans="1:6" ht="20.25">
      <c r="A871" s="469"/>
      <c r="B871" s="473"/>
      <c r="C871" s="473"/>
      <c r="D871" s="473"/>
      <c r="E871" s="474"/>
      <c r="F871" s="475"/>
    </row>
    <row r="872" spans="1:6" ht="20.25">
      <c r="A872" s="469"/>
      <c r="B872" s="473"/>
      <c r="C872" s="473"/>
      <c r="D872" s="473"/>
      <c r="E872" s="474"/>
      <c r="F872" s="475"/>
    </row>
    <row r="873" spans="1:6" ht="20.25">
      <c r="A873" s="469"/>
      <c r="B873" s="473"/>
      <c r="C873" s="473"/>
      <c r="D873" s="473"/>
      <c r="E873" s="474"/>
      <c r="F873" s="475"/>
    </row>
    <row r="874" spans="1:6" ht="20.25">
      <c r="A874" s="469"/>
      <c r="B874" s="473"/>
      <c r="C874" s="473"/>
      <c r="D874" s="473"/>
      <c r="E874" s="474"/>
      <c r="F874" s="475"/>
    </row>
    <row r="875" spans="1:6" ht="20.25">
      <c r="A875" s="469"/>
      <c r="B875" s="473"/>
      <c r="C875" s="473"/>
      <c r="D875" s="473"/>
      <c r="E875" s="474"/>
      <c r="F875" s="475"/>
    </row>
    <row r="876" spans="1:6" ht="20.25">
      <c r="A876" s="469"/>
      <c r="B876" s="473"/>
      <c r="C876" s="473"/>
      <c r="D876" s="473"/>
      <c r="E876" s="474"/>
      <c r="F876" s="475"/>
    </row>
    <row r="877" spans="1:6" ht="20.25">
      <c r="A877" s="469"/>
      <c r="B877" s="473"/>
      <c r="C877" s="473"/>
      <c r="D877" s="473"/>
      <c r="E877" s="474"/>
      <c r="F877" s="475"/>
    </row>
    <row r="878" spans="1:6" ht="20.25">
      <c r="A878" s="469"/>
      <c r="B878" s="473"/>
      <c r="C878" s="473"/>
      <c r="D878" s="473"/>
      <c r="E878" s="474"/>
      <c r="F878" s="475"/>
    </row>
    <row r="879" spans="1:6" ht="20.25">
      <c r="A879" s="469"/>
      <c r="B879" s="473"/>
      <c r="C879" s="473"/>
      <c r="D879" s="473"/>
      <c r="E879" s="474"/>
      <c r="F879" s="475"/>
    </row>
    <row r="880" spans="1:6" ht="20.25">
      <c r="A880" s="469"/>
      <c r="B880" s="473"/>
      <c r="C880" s="473"/>
      <c r="D880" s="473"/>
      <c r="E880" s="474"/>
      <c r="F880" s="475"/>
    </row>
    <row r="881" spans="1:6" ht="20.25">
      <c r="A881" s="469"/>
      <c r="B881" s="473"/>
      <c r="C881" s="473"/>
      <c r="D881" s="473"/>
      <c r="E881" s="474"/>
      <c r="F881" s="475"/>
    </row>
    <row r="882" spans="1:6" ht="20.25">
      <c r="A882" s="469"/>
      <c r="B882" s="473"/>
      <c r="C882" s="473"/>
      <c r="D882" s="473"/>
      <c r="E882" s="474"/>
      <c r="F882" s="475"/>
    </row>
    <row r="883" spans="1:6" ht="20.25">
      <c r="A883" s="469"/>
      <c r="B883" s="473"/>
      <c r="C883" s="473"/>
      <c r="D883" s="473"/>
      <c r="E883" s="474"/>
      <c r="F883" s="475"/>
    </row>
    <row r="884" spans="1:6" ht="20.25">
      <c r="A884" s="469"/>
      <c r="B884" s="473"/>
      <c r="C884" s="473"/>
      <c r="D884" s="473"/>
      <c r="E884" s="474"/>
      <c r="F884" s="475"/>
    </row>
    <row r="885" spans="1:6" ht="20.25">
      <c r="A885" s="469"/>
      <c r="B885" s="473"/>
      <c r="C885" s="473"/>
      <c r="D885" s="473"/>
      <c r="E885" s="474"/>
      <c r="F885" s="475"/>
    </row>
    <row r="886" spans="1:6" ht="20.25">
      <c r="A886" s="469"/>
      <c r="B886" s="473"/>
      <c r="C886" s="473"/>
      <c r="D886" s="473"/>
      <c r="E886" s="474"/>
      <c r="F886" s="475"/>
    </row>
    <row r="887" spans="1:6" ht="20.25">
      <c r="A887" s="469"/>
      <c r="B887" s="473"/>
      <c r="C887" s="473"/>
      <c r="D887" s="473"/>
      <c r="E887" s="474"/>
      <c r="F887" s="475"/>
    </row>
    <row r="888" spans="1:6" ht="20.25">
      <c r="A888" s="469"/>
      <c r="B888" s="473"/>
      <c r="C888" s="473"/>
      <c r="D888" s="473"/>
      <c r="E888" s="474"/>
      <c r="F888" s="475"/>
    </row>
    <row r="889" spans="1:6" ht="20.25">
      <c r="A889" s="469"/>
      <c r="B889" s="473"/>
      <c r="C889" s="473"/>
      <c r="D889" s="473"/>
      <c r="E889" s="474"/>
      <c r="F889" s="475"/>
    </row>
    <row r="890" spans="1:6" ht="20.25">
      <c r="A890" s="469"/>
      <c r="B890" s="473"/>
      <c r="C890" s="473"/>
      <c r="D890" s="473"/>
      <c r="E890" s="474"/>
      <c r="F890" s="475"/>
    </row>
    <row r="891" spans="1:6" ht="20.25">
      <c r="A891" s="469"/>
      <c r="B891" s="473"/>
      <c r="C891" s="473"/>
      <c r="D891" s="473"/>
      <c r="E891" s="474"/>
      <c r="F891" s="475"/>
    </row>
    <row r="892" spans="1:6" ht="20.25">
      <c r="A892" s="469"/>
      <c r="B892" s="473"/>
      <c r="C892" s="473"/>
      <c r="D892" s="473"/>
      <c r="E892" s="474"/>
      <c r="F892" s="475"/>
    </row>
    <row r="893" spans="1:6" ht="20.25">
      <c r="A893" s="469"/>
      <c r="B893" s="473"/>
      <c r="C893" s="473"/>
      <c r="D893" s="473"/>
      <c r="E893" s="474"/>
      <c r="F893" s="475"/>
    </row>
    <row r="894" spans="1:6" ht="20.25">
      <c r="A894" s="469"/>
      <c r="B894" s="473"/>
      <c r="C894" s="473"/>
      <c r="D894" s="473"/>
      <c r="E894" s="474"/>
      <c r="F894" s="475"/>
    </row>
    <row r="895" spans="1:6" ht="20.25">
      <c r="A895" s="469"/>
      <c r="B895" s="473"/>
      <c r="C895" s="473"/>
      <c r="D895" s="473"/>
      <c r="E895" s="474"/>
      <c r="F895" s="475"/>
    </row>
    <row r="896" spans="1:6" ht="20.25">
      <c r="A896" s="469"/>
      <c r="B896" s="473"/>
      <c r="C896" s="473"/>
      <c r="D896" s="473"/>
      <c r="E896" s="474"/>
      <c r="F896" s="475"/>
    </row>
    <row r="897" spans="1:6" ht="20.25">
      <c r="A897" s="469"/>
      <c r="B897" s="473"/>
      <c r="C897" s="473"/>
      <c r="D897" s="473"/>
      <c r="E897" s="474"/>
      <c r="F897" s="475"/>
    </row>
    <row r="898" spans="1:6" ht="20.25">
      <c r="A898" s="469"/>
      <c r="B898" s="473"/>
      <c r="C898" s="473"/>
      <c r="D898" s="473"/>
      <c r="E898" s="474"/>
      <c r="F898" s="475"/>
    </row>
    <row r="899" spans="1:6" ht="20.25">
      <c r="A899" s="469"/>
      <c r="B899" s="473"/>
      <c r="C899" s="473"/>
      <c r="D899" s="473"/>
      <c r="E899" s="474"/>
      <c r="F899" s="475"/>
    </row>
    <row r="900" spans="1:6" ht="20.25">
      <c r="A900" s="469"/>
      <c r="B900" s="473"/>
      <c r="C900" s="473"/>
      <c r="D900" s="473"/>
      <c r="E900" s="474"/>
      <c r="F900" s="475"/>
    </row>
    <row r="901" spans="1:6" ht="20.25">
      <c r="A901" s="469"/>
      <c r="B901" s="473"/>
      <c r="C901" s="473"/>
      <c r="D901" s="473"/>
      <c r="E901" s="474"/>
      <c r="F901" s="475"/>
    </row>
    <row r="902" spans="1:6" ht="20.25">
      <c r="A902" s="469"/>
      <c r="B902" s="473"/>
      <c r="C902" s="473"/>
      <c r="D902" s="473"/>
      <c r="E902" s="474"/>
      <c r="F902" s="475"/>
    </row>
    <row r="903" spans="1:6" ht="20.25">
      <c r="A903" s="469"/>
      <c r="B903" s="473"/>
      <c r="C903" s="473"/>
      <c r="D903" s="473"/>
      <c r="E903" s="474"/>
      <c r="F903" s="475"/>
    </row>
    <row r="904" spans="1:6" ht="20.25">
      <c r="A904" s="469"/>
      <c r="B904" s="473"/>
      <c r="C904" s="473"/>
      <c r="D904" s="473"/>
      <c r="E904" s="474"/>
      <c r="F904" s="475"/>
    </row>
    <row r="905" spans="1:6" ht="20.25">
      <c r="A905" s="469"/>
      <c r="B905" s="473"/>
      <c r="C905" s="473"/>
      <c r="D905" s="473"/>
      <c r="E905" s="474"/>
      <c r="F905" s="475"/>
    </row>
    <row r="906" spans="1:6" ht="20.25">
      <c r="A906" s="469"/>
      <c r="B906" s="473"/>
      <c r="C906" s="473"/>
      <c r="D906" s="473"/>
      <c r="E906" s="474"/>
      <c r="F906" s="475"/>
    </row>
    <row r="907" spans="1:6" ht="20.25">
      <c r="A907" s="469"/>
      <c r="B907" s="473"/>
      <c r="C907" s="473"/>
      <c r="D907" s="473"/>
      <c r="E907" s="474"/>
      <c r="F907" s="475"/>
    </row>
    <row r="908" spans="1:6" ht="20.25">
      <c r="A908" s="469"/>
      <c r="B908" s="473"/>
      <c r="C908" s="473"/>
      <c r="D908" s="473"/>
      <c r="E908" s="474"/>
      <c r="F908" s="475"/>
    </row>
    <row r="909" spans="1:6" ht="20.25">
      <c r="A909" s="469"/>
      <c r="B909" s="473"/>
      <c r="C909" s="473"/>
      <c r="D909" s="473"/>
      <c r="E909" s="474"/>
      <c r="F909" s="475"/>
    </row>
    <row r="910" spans="1:6" ht="20.25">
      <c r="A910" s="469"/>
      <c r="B910" s="473"/>
      <c r="C910" s="473"/>
      <c r="D910" s="473"/>
      <c r="E910" s="474"/>
      <c r="F910" s="475"/>
    </row>
    <row r="911" spans="1:6" ht="20.25">
      <c r="A911" s="469"/>
      <c r="B911" s="473"/>
      <c r="C911" s="473"/>
      <c r="D911" s="473"/>
      <c r="E911" s="474"/>
      <c r="F911" s="475"/>
    </row>
    <row r="912" spans="1:6" ht="20.25">
      <c r="A912" s="469"/>
      <c r="B912" s="473"/>
      <c r="C912" s="473"/>
      <c r="D912" s="473"/>
      <c r="E912" s="474"/>
      <c r="F912" s="475"/>
    </row>
    <row r="913" spans="1:6" ht="20.25">
      <c r="A913" s="469"/>
      <c r="B913" s="473"/>
      <c r="C913" s="473"/>
      <c r="D913" s="473"/>
      <c r="E913" s="474"/>
      <c r="F913" s="475"/>
    </row>
    <row r="914" spans="1:6" ht="20.25">
      <c r="A914" s="469"/>
      <c r="B914" s="473"/>
      <c r="C914" s="473"/>
      <c r="D914" s="473"/>
      <c r="E914" s="474"/>
      <c r="F914" s="475"/>
    </row>
    <row r="915" spans="1:6" ht="20.25">
      <c r="A915" s="469"/>
      <c r="B915" s="473"/>
      <c r="C915" s="473"/>
      <c r="D915" s="473"/>
      <c r="E915" s="474"/>
      <c r="F915" s="475"/>
    </row>
    <row r="916" spans="1:6" ht="20.25">
      <c r="A916" s="469"/>
      <c r="B916" s="473"/>
      <c r="C916" s="473"/>
      <c r="D916" s="473"/>
      <c r="E916" s="474"/>
      <c r="F916" s="475"/>
    </row>
    <row r="917" spans="1:6" ht="20.25">
      <c r="A917" s="469"/>
      <c r="B917" s="473"/>
      <c r="C917" s="473"/>
      <c r="D917" s="473"/>
      <c r="E917" s="474"/>
      <c r="F917" s="475"/>
    </row>
    <row r="918" spans="1:6" ht="20.25">
      <c r="A918" s="469"/>
      <c r="B918" s="473"/>
      <c r="C918" s="473"/>
      <c r="D918" s="473"/>
      <c r="E918" s="474"/>
      <c r="F918" s="475"/>
    </row>
    <row r="919" spans="1:6" ht="20.25">
      <c r="A919" s="469"/>
      <c r="B919" s="473"/>
      <c r="C919" s="473"/>
      <c r="D919" s="473"/>
      <c r="E919" s="474"/>
      <c r="F919" s="475"/>
    </row>
    <row r="920" spans="1:6" ht="20.25">
      <c r="A920" s="469"/>
      <c r="B920" s="473"/>
      <c r="C920" s="473"/>
      <c r="D920" s="473"/>
      <c r="E920" s="474"/>
      <c r="F920" s="475"/>
    </row>
    <row r="921" spans="1:6" ht="20.25">
      <c r="A921" s="469"/>
      <c r="B921" s="473"/>
      <c r="C921" s="473"/>
      <c r="D921" s="473"/>
      <c r="E921" s="474"/>
      <c r="F921" s="475"/>
    </row>
    <row r="922" spans="1:6" ht="20.25">
      <c r="A922" s="469"/>
      <c r="B922" s="473"/>
      <c r="C922" s="473"/>
      <c r="D922" s="473"/>
      <c r="E922" s="474"/>
      <c r="F922" s="475"/>
    </row>
    <row r="923" spans="1:6" ht="20.25">
      <c r="A923" s="469"/>
      <c r="B923" s="473"/>
      <c r="C923" s="473"/>
      <c r="D923" s="473"/>
      <c r="E923" s="474"/>
      <c r="F923" s="475"/>
    </row>
    <row r="924" spans="1:6" ht="20.25">
      <c r="A924" s="469"/>
      <c r="B924" s="473"/>
      <c r="C924" s="473"/>
      <c r="D924" s="473"/>
      <c r="E924" s="474"/>
      <c r="F924" s="475"/>
    </row>
    <row r="925" spans="1:6" ht="20.25">
      <c r="A925" s="469"/>
      <c r="B925" s="473"/>
      <c r="C925" s="473"/>
      <c r="D925" s="473"/>
      <c r="E925" s="474"/>
      <c r="F925" s="475"/>
    </row>
    <row r="926" spans="1:6" ht="20.25">
      <c r="A926" s="469"/>
      <c r="B926" s="473"/>
      <c r="C926" s="473"/>
      <c r="D926" s="473"/>
      <c r="E926" s="474"/>
      <c r="F926" s="475"/>
    </row>
    <row r="927" spans="1:6" ht="20.25">
      <c r="A927" s="469"/>
      <c r="B927" s="473"/>
      <c r="C927" s="473"/>
      <c r="D927" s="473"/>
      <c r="E927" s="474"/>
      <c r="F927" s="475"/>
    </row>
    <row r="928" spans="1:6" ht="20.25">
      <c r="A928" s="469"/>
      <c r="B928" s="473"/>
      <c r="C928" s="473"/>
      <c r="D928" s="473"/>
      <c r="E928" s="474"/>
      <c r="F928" s="475"/>
    </row>
    <row r="929" spans="1:6" ht="20.25">
      <c r="A929" s="469"/>
      <c r="B929" s="473"/>
      <c r="C929" s="473"/>
      <c r="D929" s="473"/>
      <c r="E929" s="474"/>
      <c r="F929" s="475"/>
    </row>
    <row r="930" spans="1:6" ht="20.25">
      <c r="A930" s="469"/>
      <c r="B930" s="473"/>
      <c r="C930" s="473"/>
      <c r="D930" s="473"/>
      <c r="E930" s="474"/>
      <c r="F930" s="475"/>
    </row>
    <row r="931" spans="1:6" ht="20.25">
      <c r="A931" s="469"/>
      <c r="B931" s="473"/>
      <c r="C931" s="473"/>
      <c r="D931" s="473"/>
      <c r="E931" s="474"/>
      <c r="F931" s="475"/>
    </row>
    <row r="932" spans="1:6" ht="20.25">
      <c r="A932" s="469"/>
      <c r="B932" s="473"/>
      <c r="C932" s="473"/>
      <c r="D932" s="473"/>
      <c r="E932" s="474"/>
      <c r="F932" s="475"/>
    </row>
    <row r="933" spans="1:6" ht="20.25">
      <c r="A933" s="469"/>
      <c r="B933" s="473"/>
      <c r="C933" s="473"/>
      <c r="D933" s="473"/>
      <c r="E933" s="474"/>
      <c r="F933" s="475"/>
    </row>
    <row r="934" spans="1:6" ht="20.25">
      <c r="A934" s="469"/>
      <c r="B934" s="473"/>
      <c r="C934" s="473"/>
      <c r="D934" s="473"/>
      <c r="E934" s="474"/>
      <c r="F934" s="475"/>
    </row>
    <row r="935" spans="1:6" ht="20.25">
      <c r="A935" s="469"/>
      <c r="B935" s="473"/>
      <c r="C935" s="473"/>
      <c r="D935" s="473"/>
      <c r="E935" s="474"/>
      <c r="F935" s="475"/>
    </row>
    <row r="936" spans="1:6" ht="20.25">
      <c r="A936" s="469"/>
      <c r="B936" s="473"/>
      <c r="C936" s="473"/>
      <c r="D936" s="473"/>
      <c r="E936" s="474"/>
      <c r="F936" s="475"/>
    </row>
    <row r="937" spans="1:6" ht="20.25">
      <c r="A937" s="469"/>
      <c r="B937" s="473"/>
      <c r="C937" s="473"/>
      <c r="D937" s="473"/>
      <c r="E937" s="474"/>
      <c r="F937" s="475"/>
    </row>
    <row r="938" spans="1:6" ht="20.25">
      <c r="A938" s="469"/>
      <c r="B938" s="473"/>
      <c r="C938" s="473"/>
      <c r="D938" s="473"/>
      <c r="E938" s="474"/>
      <c r="F938" s="475"/>
    </row>
    <row r="939" spans="1:6" ht="20.25">
      <c r="A939" s="469"/>
      <c r="B939" s="473"/>
      <c r="C939" s="473"/>
      <c r="D939" s="473"/>
      <c r="E939" s="474"/>
      <c r="F939" s="475"/>
    </row>
    <row r="940" spans="1:6" ht="20.25">
      <c r="A940" s="469"/>
      <c r="B940" s="473"/>
      <c r="C940" s="473"/>
      <c r="D940" s="473"/>
      <c r="E940" s="474"/>
      <c r="F940" s="475"/>
    </row>
    <row r="941" spans="1:6" ht="20.25">
      <c r="A941" s="469"/>
      <c r="B941" s="473"/>
      <c r="C941" s="473"/>
      <c r="D941" s="473"/>
      <c r="E941" s="474"/>
      <c r="F941" s="475"/>
    </row>
    <row r="942" spans="1:6" ht="20.25">
      <c r="A942" s="469"/>
      <c r="B942" s="473"/>
      <c r="C942" s="473"/>
      <c r="D942" s="473"/>
      <c r="E942" s="474"/>
      <c r="F942" s="475"/>
    </row>
    <row r="943" spans="1:6" ht="20.25">
      <c r="A943" s="469"/>
      <c r="B943" s="473"/>
      <c r="C943" s="473"/>
      <c r="D943" s="473"/>
      <c r="E943" s="474"/>
      <c r="F943" s="475"/>
    </row>
    <row r="944" spans="1:6" ht="20.25">
      <c r="A944" s="469"/>
      <c r="B944" s="473"/>
      <c r="C944" s="473"/>
      <c r="D944" s="473"/>
      <c r="E944" s="474"/>
      <c r="F944" s="475"/>
    </row>
    <row r="945" spans="1:6" ht="20.25">
      <c r="A945" s="469"/>
      <c r="B945" s="473"/>
      <c r="C945" s="473"/>
      <c r="D945" s="473"/>
      <c r="E945" s="474"/>
      <c r="F945" s="475"/>
    </row>
    <row r="946" spans="1:6" ht="20.25">
      <c r="A946" s="469"/>
      <c r="B946" s="473"/>
      <c r="C946" s="473"/>
      <c r="D946" s="473"/>
      <c r="E946" s="474"/>
      <c r="F946" s="475"/>
    </row>
    <row r="947" spans="1:6" ht="20.25">
      <c r="A947" s="469"/>
      <c r="B947" s="473"/>
      <c r="C947" s="473"/>
      <c r="D947" s="473"/>
      <c r="E947" s="474"/>
      <c r="F947" s="475"/>
    </row>
    <row r="948" spans="1:6" ht="20.25">
      <c r="A948" s="469"/>
      <c r="B948" s="473"/>
      <c r="C948" s="473"/>
      <c r="D948" s="473"/>
      <c r="E948" s="474"/>
      <c r="F948" s="475"/>
    </row>
    <row r="949" spans="1:6" ht="20.25">
      <c r="A949" s="469"/>
      <c r="B949" s="473"/>
      <c r="C949" s="473"/>
      <c r="D949" s="473"/>
      <c r="E949" s="474"/>
      <c r="F949" s="475"/>
    </row>
    <row r="950" spans="1:6" ht="20.25">
      <c r="A950" s="469"/>
      <c r="B950" s="473"/>
      <c r="C950" s="473"/>
      <c r="D950" s="473"/>
      <c r="E950" s="474"/>
      <c r="F950" s="475"/>
    </row>
    <row r="951" spans="1:6" ht="20.25">
      <c r="A951" s="469"/>
      <c r="B951" s="473"/>
      <c r="C951" s="473"/>
      <c r="D951" s="473"/>
      <c r="E951" s="474"/>
      <c r="F951" s="475"/>
    </row>
    <row r="952" spans="1:6" ht="20.25">
      <c r="A952" s="469"/>
      <c r="B952" s="473"/>
      <c r="C952" s="473"/>
      <c r="D952" s="473"/>
      <c r="E952" s="474"/>
      <c r="F952" s="475"/>
    </row>
    <row r="953" spans="1:6" ht="20.25">
      <c r="A953" s="469"/>
      <c r="B953" s="473"/>
      <c r="C953" s="473"/>
      <c r="D953" s="473"/>
      <c r="E953" s="474"/>
      <c r="F953" s="475"/>
    </row>
    <row r="954" spans="1:6" ht="20.25">
      <c r="A954" s="469"/>
      <c r="B954" s="473"/>
      <c r="C954" s="473"/>
      <c r="D954" s="473"/>
      <c r="E954" s="474"/>
      <c r="F954" s="475"/>
    </row>
    <row r="955" spans="1:6" ht="20.25">
      <c r="A955" s="469"/>
      <c r="B955" s="473"/>
      <c r="C955" s="473"/>
      <c r="D955" s="473"/>
      <c r="E955" s="474"/>
      <c r="F955" s="475"/>
    </row>
    <row r="956" spans="1:6" ht="20.25">
      <c r="A956" s="469"/>
      <c r="B956" s="473"/>
      <c r="C956" s="473"/>
      <c r="D956" s="473"/>
      <c r="E956" s="474"/>
      <c r="F956" s="475"/>
    </row>
    <row r="957" spans="1:6" ht="20.25">
      <c r="A957" s="469"/>
      <c r="B957" s="473"/>
      <c r="C957" s="473"/>
      <c r="D957" s="473"/>
      <c r="E957" s="474"/>
      <c r="F957" s="475"/>
    </row>
    <row r="958" spans="1:6" ht="20.25">
      <c r="A958" s="469"/>
      <c r="B958" s="473"/>
      <c r="C958" s="473"/>
      <c r="D958" s="473"/>
      <c r="E958" s="474"/>
      <c r="F958" s="475"/>
    </row>
    <row r="959" spans="1:6" ht="20.25">
      <c r="A959" s="469"/>
      <c r="B959" s="473"/>
      <c r="C959" s="473"/>
      <c r="D959" s="473"/>
      <c r="E959" s="474"/>
      <c r="F959" s="475"/>
    </row>
    <row r="960" spans="1:6" ht="20.25">
      <c r="A960" s="469"/>
      <c r="B960" s="473"/>
      <c r="C960" s="473"/>
      <c r="D960" s="473"/>
      <c r="E960" s="474"/>
      <c r="F960" s="475"/>
    </row>
    <row r="961" spans="1:6" ht="20.25">
      <c r="A961" s="469"/>
      <c r="B961" s="473"/>
      <c r="C961" s="473"/>
      <c r="D961" s="473"/>
      <c r="E961" s="474"/>
      <c r="F961" s="475"/>
    </row>
    <row r="962" spans="1:6" ht="20.25">
      <c r="A962" s="469"/>
      <c r="B962" s="473"/>
      <c r="C962" s="473"/>
      <c r="D962" s="473"/>
      <c r="E962" s="474"/>
      <c r="F962" s="475"/>
    </row>
    <row r="963" spans="1:6" ht="20.25">
      <c r="A963" s="469"/>
      <c r="B963" s="473"/>
      <c r="C963" s="473"/>
      <c r="D963" s="473"/>
      <c r="E963" s="474"/>
      <c r="F963" s="475"/>
    </row>
    <row r="964" spans="1:6" ht="20.25">
      <c r="A964" s="469"/>
      <c r="B964" s="473"/>
      <c r="C964" s="473"/>
      <c r="D964" s="473"/>
      <c r="E964" s="474"/>
      <c r="F964" s="475"/>
    </row>
    <row r="965" spans="1:6" ht="20.25">
      <c r="A965" s="469"/>
      <c r="B965" s="473"/>
      <c r="C965" s="473"/>
      <c r="D965" s="473"/>
      <c r="E965" s="474"/>
      <c r="F965" s="475"/>
    </row>
    <row r="966" spans="1:6" ht="20.25">
      <c r="A966" s="469"/>
      <c r="B966" s="473"/>
      <c r="C966" s="473"/>
      <c r="D966" s="473"/>
      <c r="E966" s="474"/>
      <c r="F966" s="475"/>
    </row>
    <row r="967" spans="1:6" ht="20.25">
      <c r="A967" s="469"/>
      <c r="B967" s="473"/>
      <c r="C967" s="473"/>
      <c r="D967" s="473"/>
      <c r="E967" s="474"/>
      <c r="F967" s="475"/>
    </row>
    <row r="968" spans="1:6" ht="20.25">
      <c r="A968" s="469"/>
      <c r="B968" s="473"/>
      <c r="C968" s="473"/>
      <c r="D968" s="473"/>
      <c r="E968" s="474"/>
      <c r="F968" s="475"/>
    </row>
    <row r="969" spans="1:6" ht="20.25">
      <c r="A969" s="469"/>
      <c r="B969" s="473"/>
      <c r="C969" s="473"/>
      <c r="D969" s="473"/>
      <c r="E969" s="474"/>
      <c r="F969" s="475"/>
    </row>
    <row r="970" spans="1:6" ht="20.25">
      <c r="A970" s="469"/>
      <c r="B970" s="473"/>
      <c r="C970" s="473"/>
      <c r="D970" s="473"/>
      <c r="E970" s="474"/>
      <c r="F970" s="475"/>
    </row>
    <row r="971" spans="1:6" ht="20.25">
      <c r="A971" s="469"/>
      <c r="B971" s="473"/>
      <c r="C971" s="473"/>
      <c r="D971" s="473"/>
      <c r="E971" s="474"/>
      <c r="F971" s="475"/>
    </row>
    <row r="972" spans="1:6" ht="20.25">
      <c r="A972" s="469"/>
      <c r="B972" s="473"/>
      <c r="C972" s="473"/>
      <c r="D972" s="473"/>
      <c r="E972" s="474"/>
      <c r="F972" s="475"/>
    </row>
    <row r="973" spans="1:6" ht="20.25">
      <c r="A973" s="469"/>
      <c r="B973" s="473"/>
      <c r="C973" s="473"/>
      <c r="D973" s="473"/>
      <c r="E973" s="474"/>
      <c r="F973" s="475"/>
    </row>
    <row r="974" spans="1:6" ht="20.25">
      <c r="A974" s="469"/>
      <c r="B974" s="473"/>
      <c r="C974" s="473"/>
      <c r="D974" s="473"/>
      <c r="E974" s="474"/>
      <c r="F974" s="475"/>
    </row>
    <row r="975" spans="1:6" ht="20.25">
      <c r="A975" s="469"/>
      <c r="B975" s="473"/>
      <c r="C975" s="473"/>
      <c r="D975" s="473"/>
      <c r="E975" s="474"/>
      <c r="F975" s="475"/>
    </row>
    <row r="976" spans="1:6" ht="20.25">
      <c r="A976" s="469"/>
      <c r="B976" s="473"/>
      <c r="C976" s="473"/>
      <c r="D976" s="473"/>
      <c r="E976" s="474"/>
      <c r="F976" s="475"/>
    </row>
    <row r="977" spans="1:6" ht="20.25">
      <c r="A977" s="469"/>
      <c r="B977" s="473"/>
      <c r="C977" s="473"/>
      <c r="D977" s="473"/>
      <c r="E977" s="474"/>
      <c r="F977" s="475"/>
    </row>
    <row r="978" spans="1:6" ht="20.25">
      <c r="A978" s="469"/>
      <c r="B978" s="473"/>
      <c r="C978" s="473"/>
      <c r="D978" s="473"/>
      <c r="E978" s="474"/>
      <c r="F978" s="475"/>
    </row>
    <row r="979" spans="1:6" ht="20.25">
      <c r="A979" s="469"/>
      <c r="B979" s="473"/>
      <c r="C979" s="473"/>
      <c r="D979" s="473"/>
      <c r="E979" s="474"/>
      <c r="F979" s="475"/>
    </row>
    <row r="980" spans="1:6" ht="20.25">
      <c r="A980" s="469"/>
      <c r="B980" s="473"/>
      <c r="C980" s="473"/>
      <c r="D980" s="473"/>
      <c r="E980" s="474"/>
      <c r="F980" s="475"/>
    </row>
    <row r="981" spans="1:6" ht="20.25">
      <c r="A981" s="469"/>
      <c r="B981" s="473"/>
      <c r="C981" s="473"/>
      <c r="D981" s="473"/>
      <c r="E981" s="474"/>
      <c r="F981" s="475"/>
    </row>
    <row r="982" spans="1:6" ht="20.25">
      <c r="A982" s="469"/>
      <c r="B982" s="473"/>
      <c r="C982" s="473"/>
      <c r="D982" s="473"/>
      <c r="E982" s="474"/>
      <c r="F982" s="475"/>
    </row>
    <row r="983" spans="1:6" ht="20.25">
      <c r="A983" s="469"/>
      <c r="B983" s="473"/>
      <c r="C983" s="473"/>
      <c r="D983" s="473"/>
      <c r="E983" s="474"/>
      <c r="F983" s="475"/>
    </row>
    <row r="984" spans="1:6" ht="20.25">
      <c r="A984" s="469"/>
      <c r="B984" s="473"/>
      <c r="C984" s="473"/>
      <c r="D984" s="473"/>
      <c r="E984" s="474"/>
      <c r="F984" s="475"/>
    </row>
    <row r="985" spans="1:6" ht="20.25">
      <c r="A985" s="469"/>
      <c r="B985" s="473"/>
      <c r="C985" s="473"/>
      <c r="D985" s="473"/>
      <c r="E985" s="474"/>
      <c r="F985" s="475"/>
    </row>
    <row r="986" spans="1:6" ht="20.25">
      <c r="A986" s="469"/>
      <c r="B986" s="473"/>
      <c r="C986" s="473"/>
      <c r="D986" s="473"/>
      <c r="E986" s="474"/>
      <c r="F986" s="475"/>
    </row>
    <row r="987" spans="1:6" ht="20.25">
      <c r="A987" s="469"/>
      <c r="B987" s="473"/>
      <c r="C987" s="473"/>
      <c r="D987" s="473"/>
      <c r="E987" s="474"/>
      <c r="F987" s="475"/>
    </row>
    <row r="988" spans="1:6" ht="20.25">
      <c r="A988" s="469"/>
      <c r="B988" s="473"/>
      <c r="C988" s="473"/>
      <c r="D988" s="473"/>
      <c r="E988" s="474"/>
      <c r="F988" s="475"/>
    </row>
    <row r="989" spans="1:6" ht="20.25">
      <c r="A989" s="469"/>
      <c r="B989" s="473"/>
      <c r="C989" s="473"/>
      <c r="D989" s="473"/>
      <c r="E989" s="474"/>
      <c r="F989" s="475"/>
    </row>
    <row r="990" spans="1:6" ht="20.25">
      <c r="A990" s="469"/>
      <c r="B990" s="473"/>
      <c r="C990" s="473"/>
      <c r="D990" s="473"/>
      <c r="E990" s="474"/>
      <c r="F990" s="475"/>
    </row>
    <row r="991" spans="1:6" ht="20.25">
      <c r="A991" s="469"/>
      <c r="B991" s="473"/>
      <c r="C991" s="473"/>
      <c r="D991" s="473"/>
      <c r="E991" s="474"/>
      <c r="F991" s="475"/>
    </row>
    <row r="992" spans="1:6" ht="20.25">
      <c r="A992" s="469"/>
      <c r="B992" s="473"/>
      <c r="C992" s="473"/>
      <c r="D992" s="473"/>
      <c r="E992" s="474"/>
      <c r="F992" s="475"/>
    </row>
    <row r="993" spans="1:6" ht="20.25">
      <c r="A993" s="469"/>
      <c r="B993" s="473"/>
      <c r="C993" s="473"/>
      <c r="D993" s="473"/>
      <c r="E993" s="474"/>
      <c r="F993" s="475"/>
    </row>
    <row r="994" spans="1:6" ht="20.25">
      <c r="A994" s="469"/>
      <c r="B994" s="473"/>
      <c r="C994" s="473"/>
      <c r="D994" s="473"/>
      <c r="E994" s="474"/>
      <c r="F994" s="475"/>
    </row>
    <row r="995" spans="1:6" ht="20.25">
      <c r="A995" s="469"/>
      <c r="B995" s="473"/>
      <c r="C995" s="473"/>
      <c r="D995" s="473"/>
      <c r="E995" s="474"/>
      <c r="F995" s="475"/>
    </row>
    <row r="996" spans="1:6" ht="20.25">
      <c r="A996" s="469"/>
      <c r="B996" s="473"/>
      <c r="C996" s="473"/>
      <c r="D996" s="473"/>
      <c r="E996" s="474"/>
      <c r="F996" s="475"/>
    </row>
    <row r="997" spans="1:6" ht="20.25">
      <c r="A997" s="469"/>
      <c r="B997" s="473"/>
      <c r="C997" s="473"/>
      <c r="D997" s="473"/>
      <c r="E997" s="474"/>
      <c r="F997" s="475"/>
    </row>
    <row r="998" spans="1:6" ht="20.25">
      <c r="A998" s="469"/>
      <c r="B998" s="473"/>
      <c r="C998" s="473"/>
      <c r="D998" s="473"/>
      <c r="E998" s="474"/>
      <c r="F998" s="475"/>
    </row>
    <row r="999" spans="1:6" ht="20.25">
      <c r="A999" s="469"/>
      <c r="B999" s="473"/>
      <c r="C999" s="473"/>
      <c r="D999" s="473"/>
      <c r="E999" s="474"/>
      <c r="F999" s="475"/>
    </row>
    <row r="1000" spans="1:6" ht="20.25">
      <c r="A1000" s="469"/>
      <c r="B1000" s="473"/>
      <c r="C1000" s="473"/>
      <c r="D1000" s="473"/>
      <c r="E1000" s="474"/>
      <c r="F1000" s="475"/>
    </row>
    <row r="1001" spans="1:6" ht="20.25">
      <c r="A1001" s="469"/>
      <c r="B1001" s="473"/>
      <c r="C1001" s="473"/>
      <c r="D1001" s="473"/>
      <c r="E1001" s="474"/>
      <c r="F1001" s="475"/>
    </row>
    <row r="1002" spans="1:6" ht="20.25">
      <c r="A1002" s="469"/>
      <c r="B1002" s="473"/>
      <c r="C1002" s="473"/>
      <c r="D1002" s="473"/>
      <c r="E1002" s="474"/>
      <c r="F1002" s="475"/>
    </row>
    <row r="1003" spans="1:6" ht="20.25">
      <c r="A1003" s="469"/>
      <c r="B1003" s="473"/>
      <c r="C1003" s="473"/>
      <c r="D1003" s="473"/>
      <c r="E1003" s="474"/>
      <c r="F1003" s="475"/>
    </row>
    <row r="1004" spans="1:6" ht="20.25">
      <c r="A1004" s="469"/>
      <c r="B1004" s="473"/>
      <c r="C1004" s="473"/>
      <c r="D1004" s="473"/>
      <c r="E1004" s="474"/>
      <c r="F1004" s="475"/>
    </row>
    <row r="1005" spans="1:6" ht="20.25">
      <c r="A1005" s="469"/>
      <c r="B1005" s="473"/>
      <c r="C1005" s="473"/>
      <c r="D1005" s="473"/>
      <c r="E1005" s="474"/>
      <c r="F1005" s="475"/>
    </row>
    <row r="1006" spans="1:6" ht="20.25">
      <c r="A1006" s="469"/>
      <c r="B1006" s="473"/>
      <c r="C1006" s="473"/>
      <c r="D1006" s="473"/>
      <c r="E1006" s="474"/>
      <c r="F1006" s="475"/>
    </row>
    <row r="1007" spans="1:6" ht="20.25">
      <c r="A1007" s="469"/>
      <c r="B1007" s="473"/>
      <c r="C1007" s="473"/>
      <c r="D1007" s="473"/>
      <c r="E1007" s="474"/>
      <c r="F1007" s="475"/>
    </row>
    <row r="1008" spans="1:6" ht="20.25">
      <c r="A1008" s="469"/>
      <c r="B1008" s="473"/>
      <c r="C1008" s="473"/>
      <c r="D1008" s="473"/>
      <c r="E1008" s="474"/>
      <c r="F1008" s="475"/>
    </row>
    <row r="1009" spans="1:6" ht="20.25">
      <c r="A1009" s="469"/>
      <c r="B1009" s="473"/>
      <c r="C1009" s="473"/>
      <c r="D1009" s="473"/>
      <c r="E1009" s="474"/>
      <c r="F1009" s="475"/>
    </row>
    <row r="1010" spans="1:6" ht="20.25">
      <c r="A1010" s="469"/>
      <c r="B1010" s="473"/>
      <c r="C1010" s="473"/>
      <c r="D1010" s="473"/>
      <c r="E1010" s="474"/>
      <c r="F1010" s="475"/>
    </row>
    <row r="1011" spans="1:6" ht="20.25">
      <c r="A1011" s="469"/>
      <c r="B1011" s="473"/>
      <c r="C1011" s="473"/>
      <c r="D1011" s="473"/>
      <c r="E1011" s="474"/>
      <c r="F1011" s="475"/>
    </row>
    <row r="1012" spans="1:6" ht="20.25">
      <c r="A1012" s="469"/>
      <c r="B1012" s="473"/>
      <c r="C1012" s="473"/>
      <c r="D1012" s="473"/>
      <c r="E1012" s="474"/>
      <c r="F1012" s="475"/>
    </row>
    <row r="1013" spans="1:6" ht="20.25">
      <c r="A1013" s="469"/>
      <c r="B1013" s="473"/>
      <c r="C1013" s="473"/>
      <c r="D1013" s="473"/>
      <c r="E1013" s="474"/>
      <c r="F1013" s="475"/>
    </row>
    <row r="1014" spans="1:6" ht="20.25">
      <c r="A1014" s="469"/>
      <c r="B1014" s="473"/>
      <c r="C1014" s="473"/>
      <c r="D1014" s="473"/>
      <c r="E1014" s="474"/>
      <c r="F1014" s="475"/>
    </row>
    <row r="1015" spans="1:6" ht="20.25">
      <c r="A1015" s="469"/>
      <c r="B1015" s="473"/>
      <c r="C1015" s="473"/>
      <c r="D1015" s="473"/>
      <c r="E1015" s="474"/>
      <c r="F1015" s="475"/>
    </row>
    <row r="1016" spans="1:6" ht="20.25">
      <c r="A1016" s="469"/>
      <c r="B1016" s="473"/>
      <c r="C1016" s="473"/>
      <c r="D1016" s="473"/>
      <c r="E1016" s="474"/>
      <c r="F1016" s="475"/>
    </row>
    <row r="1017" spans="1:6" ht="20.25">
      <c r="A1017" s="469"/>
      <c r="B1017" s="473"/>
      <c r="C1017" s="473"/>
      <c r="D1017" s="473"/>
      <c r="E1017" s="474"/>
      <c r="F1017" s="475"/>
    </row>
    <row r="1018" spans="1:6" ht="20.25">
      <c r="A1018" s="469"/>
      <c r="B1018" s="473"/>
      <c r="C1018" s="473"/>
      <c r="D1018" s="473"/>
      <c r="E1018" s="474"/>
      <c r="F1018" s="475"/>
    </row>
    <row r="1019" spans="1:6" ht="20.25">
      <c r="A1019" s="469"/>
      <c r="B1019" s="473"/>
      <c r="C1019" s="473"/>
      <c r="D1019" s="473"/>
      <c r="E1019" s="474"/>
      <c r="F1019" s="475"/>
    </row>
    <row r="1020" spans="1:6" ht="20.25">
      <c r="A1020" s="469"/>
      <c r="B1020" s="473"/>
      <c r="C1020" s="473"/>
      <c r="D1020" s="473"/>
      <c r="E1020" s="474"/>
      <c r="F1020" s="475"/>
    </row>
    <row r="1021" spans="1:6" ht="20.25">
      <c r="A1021" s="469"/>
      <c r="B1021" s="473"/>
      <c r="C1021" s="473"/>
      <c r="D1021" s="473"/>
      <c r="E1021" s="474"/>
      <c r="F1021" s="475"/>
    </row>
    <row r="1022" spans="1:6" ht="20.25">
      <c r="A1022" s="469"/>
      <c r="B1022" s="473"/>
      <c r="C1022" s="473"/>
      <c r="D1022" s="473"/>
      <c r="E1022" s="474"/>
      <c r="F1022" s="475"/>
    </row>
    <row r="1023" spans="1:6" ht="20.25">
      <c r="A1023" s="469"/>
      <c r="B1023" s="473"/>
      <c r="C1023" s="473"/>
      <c r="D1023" s="473"/>
      <c r="E1023" s="474"/>
      <c r="F1023" s="475"/>
    </row>
    <row r="1024" spans="1:6" ht="20.25">
      <c r="A1024" s="469"/>
      <c r="B1024" s="473"/>
      <c r="C1024" s="473"/>
      <c r="D1024" s="473"/>
      <c r="E1024" s="474"/>
      <c r="F1024" s="475"/>
    </row>
    <row r="1025" spans="1:6" ht="20.25">
      <c r="A1025" s="469"/>
      <c r="B1025" s="473"/>
      <c r="C1025" s="473"/>
      <c r="D1025" s="473"/>
      <c r="E1025" s="474"/>
      <c r="F1025" s="475"/>
    </row>
    <row r="1026" spans="1:6" ht="20.25">
      <c r="A1026" s="469"/>
      <c r="B1026" s="473"/>
      <c r="C1026" s="473"/>
      <c r="D1026" s="473"/>
      <c r="E1026" s="474"/>
      <c r="F1026" s="475"/>
    </row>
    <row r="1027" spans="1:6" ht="20.25">
      <c r="A1027" s="469"/>
      <c r="B1027" s="473"/>
      <c r="C1027" s="473"/>
      <c r="D1027" s="473"/>
      <c r="E1027" s="474"/>
      <c r="F1027" s="475"/>
    </row>
    <row r="1028" spans="1:6" ht="20.25">
      <c r="A1028" s="469"/>
      <c r="B1028" s="473"/>
      <c r="C1028" s="473"/>
      <c r="D1028" s="473"/>
      <c r="E1028" s="474"/>
      <c r="F1028" s="475"/>
    </row>
    <row r="1029" spans="1:6" ht="20.25">
      <c r="A1029" s="469"/>
      <c r="B1029" s="473"/>
      <c r="C1029" s="473"/>
      <c r="D1029" s="473"/>
      <c r="E1029" s="474"/>
      <c r="F1029" s="475"/>
    </row>
    <row r="1030" spans="1:6" ht="20.25">
      <c r="A1030" s="469"/>
      <c r="B1030" s="473"/>
      <c r="C1030" s="473"/>
      <c r="D1030" s="473"/>
      <c r="E1030" s="474"/>
      <c r="F1030" s="475"/>
    </row>
    <row r="1031" spans="1:6" ht="20.25">
      <c r="A1031" s="469"/>
      <c r="B1031" s="473"/>
      <c r="C1031" s="473"/>
      <c r="D1031" s="473"/>
      <c r="E1031" s="474"/>
      <c r="F1031" s="475"/>
    </row>
    <row r="1032" spans="1:6" ht="20.25">
      <c r="A1032" s="469"/>
      <c r="B1032" s="473"/>
      <c r="C1032" s="473"/>
      <c r="D1032" s="473"/>
      <c r="E1032" s="474"/>
      <c r="F1032" s="475"/>
    </row>
    <row r="1033" spans="1:6" ht="20.25">
      <c r="A1033" s="469"/>
      <c r="B1033" s="473"/>
      <c r="C1033" s="473"/>
      <c r="D1033" s="473"/>
      <c r="E1033" s="474"/>
      <c r="F1033" s="475"/>
    </row>
    <row r="1034" spans="1:6" ht="20.25">
      <c r="A1034" s="469"/>
      <c r="B1034" s="473"/>
      <c r="C1034" s="473"/>
      <c r="D1034" s="473"/>
      <c r="E1034" s="474"/>
      <c r="F1034" s="475"/>
    </row>
    <row r="1035" spans="1:6" ht="20.25">
      <c r="A1035" s="469"/>
      <c r="B1035" s="473"/>
      <c r="C1035" s="473"/>
      <c r="D1035" s="473"/>
      <c r="E1035" s="474"/>
      <c r="F1035" s="475"/>
    </row>
    <row r="1036" spans="1:6" ht="20.25">
      <c r="A1036" s="469"/>
      <c r="B1036" s="473"/>
      <c r="C1036" s="473"/>
      <c r="D1036" s="473"/>
      <c r="E1036" s="474"/>
      <c r="F1036" s="475"/>
    </row>
    <row r="1037" spans="1:6" ht="20.25">
      <c r="A1037" s="469"/>
      <c r="B1037" s="473"/>
      <c r="C1037" s="473"/>
      <c r="D1037" s="473"/>
      <c r="E1037" s="474"/>
      <c r="F1037" s="475"/>
    </row>
    <row r="1038" spans="1:6" ht="20.25">
      <c r="A1038" s="469"/>
      <c r="B1038" s="473"/>
      <c r="C1038" s="473"/>
      <c r="D1038" s="473"/>
      <c r="E1038" s="474"/>
      <c r="F1038" s="475"/>
    </row>
    <row r="1039" spans="1:6" ht="20.25">
      <c r="A1039" s="469"/>
      <c r="B1039" s="473"/>
      <c r="C1039" s="473"/>
      <c r="D1039" s="473"/>
      <c r="E1039" s="474"/>
      <c r="F1039" s="475"/>
    </row>
    <row r="1040" spans="1:6" ht="20.25">
      <c r="A1040" s="469"/>
      <c r="B1040" s="473"/>
      <c r="C1040" s="473"/>
      <c r="D1040" s="473"/>
      <c r="E1040" s="474"/>
      <c r="F1040" s="475"/>
    </row>
    <row r="1041" spans="1:6" ht="20.25">
      <c r="A1041" s="469"/>
      <c r="B1041" s="473"/>
      <c r="C1041" s="473"/>
      <c r="D1041" s="473"/>
      <c r="E1041" s="474"/>
      <c r="F1041" s="475"/>
    </row>
    <row r="1042" spans="1:6" ht="20.25">
      <c r="A1042" s="469"/>
      <c r="B1042" s="473"/>
      <c r="C1042" s="473"/>
      <c r="D1042" s="473"/>
      <c r="E1042" s="474"/>
      <c r="F1042" s="475"/>
    </row>
    <row r="1043" spans="1:6" ht="20.25">
      <c r="A1043" s="469"/>
      <c r="B1043" s="473"/>
      <c r="C1043" s="473"/>
      <c r="D1043" s="473"/>
      <c r="E1043" s="474"/>
      <c r="F1043" s="475"/>
    </row>
    <row r="1044" spans="1:6" ht="20.25">
      <c r="A1044" s="469"/>
      <c r="B1044" s="473"/>
      <c r="C1044" s="473"/>
      <c r="D1044" s="473"/>
      <c r="E1044" s="474"/>
      <c r="F1044" s="475"/>
    </row>
    <row r="1045" spans="1:6" ht="20.25">
      <c r="A1045" s="469"/>
      <c r="B1045" s="473"/>
      <c r="C1045" s="473"/>
      <c r="D1045" s="473"/>
      <c r="E1045" s="474"/>
      <c r="F1045" s="475"/>
    </row>
    <row r="1046" spans="1:6" ht="20.25">
      <c r="A1046" s="469"/>
      <c r="B1046" s="473"/>
      <c r="C1046" s="473"/>
      <c r="D1046" s="473"/>
      <c r="E1046" s="474"/>
      <c r="F1046" s="475"/>
    </row>
    <row r="1047" spans="1:6" ht="20.25">
      <c r="A1047" s="469"/>
      <c r="B1047" s="473"/>
      <c r="C1047" s="473"/>
      <c r="D1047" s="473"/>
      <c r="E1047" s="474"/>
      <c r="F1047" s="475"/>
    </row>
    <row r="1048" spans="1:6" ht="20.25">
      <c r="A1048" s="469"/>
      <c r="B1048" s="473"/>
      <c r="C1048" s="473"/>
      <c r="D1048" s="473"/>
      <c r="E1048" s="474"/>
      <c r="F1048" s="475"/>
    </row>
    <row r="1049" spans="1:6" ht="20.25">
      <c r="A1049" s="469"/>
      <c r="B1049" s="473"/>
      <c r="C1049" s="473"/>
      <c r="D1049" s="473"/>
      <c r="E1049" s="474"/>
      <c r="F1049" s="475"/>
    </row>
    <row r="1050" spans="1:6" ht="20.25">
      <c r="A1050" s="469"/>
      <c r="B1050" s="473"/>
      <c r="C1050" s="473"/>
      <c r="D1050" s="473"/>
      <c r="E1050" s="474"/>
      <c r="F1050" s="475"/>
    </row>
    <row r="1051" spans="1:6" ht="20.25">
      <c r="A1051" s="469"/>
      <c r="B1051" s="473"/>
      <c r="C1051" s="473"/>
      <c r="D1051" s="473"/>
      <c r="E1051" s="474"/>
      <c r="F1051" s="475"/>
    </row>
    <row r="1052" spans="1:6" ht="20.25">
      <c r="A1052" s="469"/>
      <c r="B1052" s="473"/>
      <c r="C1052" s="473"/>
      <c r="D1052" s="473"/>
      <c r="E1052" s="474"/>
      <c r="F1052" s="475"/>
    </row>
    <row r="1053" spans="1:6" ht="20.25">
      <c r="A1053" s="469"/>
      <c r="B1053" s="473"/>
      <c r="C1053" s="473"/>
      <c r="D1053" s="473"/>
      <c r="E1053" s="474"/>
      <c r="F1053" s="475"/>
    </row>
    <row r="1054" spans="1:6" ht="20.25">
      <c r="A1054" s="469"/>
      <c r="B1054" s="473"/>
      <c r="C1054" s="473"/>
      <c r="D1054" s="473"/>
      <c r="E1054" s="474"/>
      <c r="F1054" s="475"/>
    </row>
    <row r="1055" spans="1:6" ht="20.25">
      <c r="A1055" s="469"/>
      <c r="B1055" s="473"/>
      <c r="C1055" s="473"/>
      <c r="D1055" s="473"/>
      <c r="E1055" s="474"/>
      <c r="F1055" s="475"/>
    </row>
    <row r="1056" spans="1:6" ht="20.25">
      <c r="A1056" s="469"/>
      <c r="B1056" s="473"/>
      <c r="C1056" s="473"/>
      <c r="D1056" s="473"/>
      <c r="E1056" s="474"/>
      <c r="F1056" s="475"/>
    </row>
    <row r="1057" spans="1:6" ht="20.25">
      <c r="A1057" s="469"/>
      <c r="B1057" s="473"/>
      <c r="C1057" s="473"/>
      <c r="D1057" s="473"/>
      <c r="E1057" s="474"/>
      <c r="F1057" s="475"/>
    </row>
    <row r="1058" spans="1:6" ht="20.25">
      <c r="A1058" s="469"/>
      <c r="B1058" s="473"/>
      <c r="C1058" s="473"/>
      <c r="D1058" s="473"/>
      <c r="E1058" s="474"/>
      <c r="F1058" s="475"/>
    </row>
    <row r="1059" spans="1:6" ht="20.25">
      <c r="A1059" s="469"/>
      <c r="B1059" s="473"/>
      <c r="C1059" s="473"/>
      <c r="D1059" s="473"/>
      <c r="E1059" s="474"/>
      <c r="F1059" s="475"/>
    </row>
    <row r="1060" spans="1:6" ht="20.25">
      <c r="A1060" s="469"/>
      <c r="B1060" s="473"/>
      <c r="C1060" s="473"/>
      <c r="D1060" s="473"/>
      <c r="E1060" s="474"/>
      <c r="F1060" s="475"/>
    </row>
    <row r="1061" spans="1:6" ht="20.25">
      <c r="A1061" s="469"/>
      <c r="B1061" s="473"/>
      <c r="C1061" s="473"/>
      <c r="D1061" s="473"/>
      <c r="E1061" s="474"/>
      <c r="F1061" s="475"/>
    </row>
    <row r="1062" spans="1:6" ht="20.25">
      <c r="A1062" s="469"/>
      <c r="B1062" s="473"/>
      <c r="C1062" s="473"/>
      <c r="D1062" s="473"/>
      <c r="E1062" s="474"/>
      <c r="F1062" s="475"/>
    </row>
    <row r="1063" spans="1:6" ht="20.25">
      <c r="A1063" s="469"/>
      <c r="B1063" s="473"/>
      <c r="C1063" s="473"/>
      <c r="D1063" s="473"/>
      <c r="E1063" s="474"/>
      <c r="F1063" s="475"/>
    </row>
    <row r="1064" spans="1:6" ht="20.25">
      <c r="A1064" s="469"/>
      <c r="B1064" s="473"/>
      <c r="C1064" s="473"/>
      <c r="D1064" s="473"/>
      <c r="E1064" s="474"/>
      <c r="F1064" s="475"/>
    </row>
    <row r="1065" spans="1:6" ht="20.25">
      <c r="A1065" s="469"/>
      <c r="B1065" s="473"/>
      <c r="C1065" s="473"/>
      <c r="D1065" s="473"/>
      <c r="E1065" s="474"/>
      <c r="F1065" s="475"/>
    </row>
    <row r="1066" spans="1:6" ht="20.25">
      <c r="A1066" s="469"/>
      <c r="B1066" s="473"/>
      <c r="C1066" s="473"/>
      <c r="D1066" s="473"/>
      <c r="E1066" s="474"/>
      <c r="F1066" s="475"/>
    </row>
    <row r="1067" spans="1:6" ht="20.25">
      <c r="A1067" s="469"/>
      <c r="B1067" s="473"/>
      <c r="C1067" s="473"/>
      <c r="D1067" s="473"/>
      <c r="E1067" s="474"/>
      <c r="F1067" s="475"/>
    </row>
    <row r="1068" spans="1:6" ht="20.25">
      <c r="A1068" s="469"/>
      <c r="B1068" s="473"/>
      <c r="C1068" s="473"/>
      <c r="D1068" s="473"/>
      <c r="E1068" s="474"/>
      <c r="F1068" s="475"/>
    </row>
    <row r="1069" spans="1:6" ht="20.25">
      <c r="A1069" s="469"/>
      <c r="B1069" s="473"/>
      <c r="C1069" s="473"/>
      <c r="D1069" s="473"/>
      <c r="E1069" s="474"/>
      <c r="F1069" s="475"/>
    </row>
    <row r="1070" spans="1:6" ht="20.25">
      <c r="A1070" s="469"/>
      <c r="B1070" s="473"/>
      <c r="C1070" s="473"/>
      <c r="D1070" s="473"/>
      <c r="E1070" s="474"/>
      <c r="F1070" s="475"/>
    </row>
    <row r="1071" spans="1:6" ht="20.25">
      <c r="A1071" s="469"/>
      <c r="B1071" s="473"/>
      <c r="C1071" s="473"/>
      <c r="D1071" s="473"/>
      <c r="E1071" s="474"/>
      <c r="F1071" s="475"/>
    </row>
    <row r="1072" spans="1:6" ht="20.25">
      <c r="A1072" s="469"/>
      <c r="B1072" s="473"/>
      <c r="C1072" s="473"/>
      <c r="D1072" s="473"/>
      <c r="E1072" s="474"/>
      <c r="F1072" s="475"/>
    </row>
    <row r="1073" spans="1:6" ht="20.25">
      <c r="A1073" s="469"/>
      <c r="B1073" s="473"/>
      <c r="C1073" s="473"/>
      <c r="D1073" s="473"/>
      <c r="E1073" s="474"/>
      <c r="F1073" s="475"/>
    </row>
    <row r="1074" spans="1:6" ht="20.25">
      <c r="A1074" s="469"/>
      <c r="B1074" s="473"/>
      <c r="C1074" s="473"/>
      <c r="D1074" s="473"/>
      <c r="E1074" s="474"/>
      <c r="F1074" s="475"/>
    </row>
    <row r="1075" spans="1:6" ht="20.25">
      <c r="A1075" s="469"/>
      <c r="B1075" s="473"/>
      <c r="C1075" s="473"/>
      <c r="D1075" s="473"/>
      <c r="E1075" s="474"/>
      <c r="F1075" s="475"/>
    </row>
    <row r="1076" spans="1:6" ht="20.25">
      <c r="A1076" s="469"/>
      <c r="B1076" s="473"/>
      <c r="C1076" s="473"/>
      <c r="D1076" s="473"/>
      <c r="E1076" s="474"/>
      <c r="F1076" s="475"/>
    </row>
    <row r="1077" spans="1:6" ht="20.25">
      <c r="A1077" s="469"/>
      <c r="B1077" s="473"/>
      <c r="C1077" s="473"/>
      <c r="D1077" s="473"/>
      <c r="E1077" s="474"/>
      <c r="F1077" s="475"/>
    </row>
    <row r="1078" spans="1:6" ht="20.25">
      <c r="A1078" s="469"/>
      <c r="B1078" s="473"/>
      <c r="C1078" s="473"/>
      <c r="D1078" s="473"/>
      <c r="E1078" s="474"/>
      <c r="F1078" s="475"/>
    </row>
    <row r="1079" spans="1:6" ht="20.25">
      <c r="A1079" s="469"/>
      <c r="B1079" s="473"/>
      <c r="C1079" s="473"/>
      <c r="D1079" s="473"/>
      <c r="E1079" s="474"/>
      <c r="F1079" s="475"/>
    </row>
    <row r="1080" spans="1:6" ht="20.25">
      <c r="A1080" s="469"/>
      <c r="B1080" s="473"/>
      <c r="C1080" s="473"/>
      <c r="D1080" s="473"/>
      <c r="E1080" s="474"/>
      <c r="F1080" s="475"/>
    </row>
    <row r="1081" spans="1:6" ht="20.25">
      <c r="A1081" s="469"/>
      <c r="B1081" s="473"/>
      <c r="C1081" s="473"/>
      <c r="D1081" s="473"/>
      <c r="E1081" s="474"/>
      <c r="F1081" s="475"/>
    </row>
    <row r="1082" spans="1:6" ht="20.25">
      <c r="A1082" s="469"/>
      <c r="B1082" s="473"/>
      <c r="C1082" s="473"/>
      <c r="D1082" s="473"/>
      <c r="E1082" s="474"/>
      <c r="F1082" s="475"/>
    </row>
    <row r="1083" spans="1:6" ht="20.25">
      <c r="A1083" s="469"/>
      <c r="B1083" s="473"/>
      <c r="C1083" s="473"/>
      <c r="D1083" s="473"/>
      <c r="E1083" s="474"/>
      <c r="F1083" s="475"/>
    </row>
    <row r="1084" spans="1:6" ht="20.25">
      <c r="A1084" s="469"/>
      <c r="B1084" s="473"/>
      <c r="C1084" s="473"/>
      <c r="D1084" s="473"/>
      <c r="E1084" s="474"/>
      <c r="F1084" s="475"/>
    </row>
    <row r="1085" spans="1:6" ht="20.25">
      <c r="A1085" s="469"/>
      <c r="B1085" s="473"/>
      <c r="C1085" s="473"/>
      <c r="D1085" s="473"/>
      <c r="E1085" s="474"/>
      <c r="F1085" s="475"/>
    </row>
    <row r="1086" spans="1:6" ht="20.25">
      <c r="A1086" s="469"/>
      <c r="B1086" s="473"/>
      <c r="C1086" s="473"/>
      <c r="D1086" s="473"/>
      <c r="E1086" s="474"/>
      <c r="F1086" s="475"/>
    </row>
    <row r="1087" spans="1:6" ht="20.25">
      <c r="A1087" s="469"/>
      <c r="B1087" s="473"/>
      <c r="C1087" s="473"/>
      <c r="D1087" s="473"/>
      <c r="E1087" s="474"/>
      <c r="F1087" s="475"/>
    </row>
    <row r="1088" spans="1:6" ht="20.25">
      <c r="A1088" s="469"/>
      <c r="B1088" s="473"/>
      <c r="C1088" s="473"/>
      <c r="D1088" s="473"/>
      <c r="E1088" s="474"/>
      <c r="F1088" s="475"/>
    </row>
    <row r="1089" spans="1:6" ht="20.25">
      <c r="A1089" s="469"/>
      <c r="B1089" s="473"/>
      <c r="C1089" s="473"/>
      <c r="D1089" s="473"/>
      <c r="E1089" s="474"/>
      <c r="F1089" s="475"/>
    </row>
    <row r="1090" spans="1:6" ht="20.25">
      <c r="A1090" s="469"/>
      <c r="B1090" s="473"/>
      <c r="C1090" s="473"/>
      <c r="D1090" s="473"/>
      <c r="E1090" s="474"/>
      <c r="F1090" s="475"/>
    </row>
    <row r="1091" spans="1:6" ht="20.25">
      <c r="A1091" s="469"/>
      <c r="B1091" s="473"/>
      <c r="C1091" s="473"/>
      <c r="D1091" s="473"/>
      <c r="E1091" s="474"/>
      <c r="F1091" s="475"/>
    </row>
    <row r="1092" spans="1:6" ht="20.25">
      <c r="A1092" s="469"/>
      <c r="B1092" s="473"/>
      <c r="C1092" s="473"/>
      <c r="D1092" s="473"/>
      <c r="E1092" s="474"/>
      <c r="F1092" s="475"/>
    </row>
    <row r="1093" spans="1:6" ht="20.25">
      <c r="A1093" s="469"/>
      <c r="B1093" s="473"/>
      <c r="C1093" s="473"/>
      <c r="D1093" s="473"/>
      <c r="E1093" s="474"/>
      <c r="F1093" s="475"/>
    </row>
    <row r="1094" spans="1:6" ht="20.25">
      <c r="A1094" s="469"/>
      <c r="B1094" s="473"/>
      <c r="C1094" s="473"/>
      <c r="D1094" s="473"/>
      <c r="E1094" s="474"/>
      <c r="F1094" s="475"/>
    </row>
    <row r="1095" spans="1:6" ht="20.25">
      <c r="A1095" s="469"/>
      <c r="B1095" s="473"/>
      <c r="C1095" s="473"/>
      <c r="D1095" s="473"/>
      <c r="E1095" s="474"/>
      <c r="F1095" s="475"/>
    </row>
    <row r="1096" spans="1:6" ht="20.25">
      <c r="A1096" s="469"/>
      <c r="B1096" s="473"/>
      <c r="C1096" s="473"/>
      <c r="D1096" s="473"/>
      <c r="E1096" s="474"/>
      <c r="F1096" s="475"/>
    </row>
    <row r="1097" spans="1:6" ht="20.25">
      <c r="A1097" s="469"/>
      <c r="B1097" s="473"/>
      <c r="C1097" s="473"/>
      <c r="D1097" s="473"/>
      <c r="E1097" s="474"/>
      <c r="F1097" s="475"/>
    </row>
    <row r="1098" spans="1:6" ht="20.25">
      <c r="A1098" s="469"/>
      <c r="B1098" s="473"/>
      <c r="C1098" s="473"/>
      <c r="D1098" s="473"/>
      <c r="E1098" s="474"/>
      <c r="F1098" s="475"/>
    </row>
    <row r="1099" spans="1:6" ht="20.25">
      <c r="A1099" s="469"/>
      <c r="B1099" s="473"/>
      <c r="C1099" s="473"/>
      <c r="D1099" s="473"/>
      <c r="E1099" s="474"/>
      <c r="F1099" s="475"/>
    </row>
    <row r="1100" spans="1:6" ht="20.25">
      <c r="A1100" s="469"/>
      <c r="B1100" s="473"/>
      <c r="C1100" s="473"/>
      <c r="D1100" s="473"/>
      <c r="E1100" s="474"/>
      <c r="F1100" s="475"/>
    </row>
    <row r="1101" spans="1:6" ht="20.25">
      <c r="A1101" s="469"/>
      <c r="B1101" s="473"/>
      <c r="C1101" s="473"/>
      <c r="D1101" s="473"/>
      <c r="E1101" s="474"/>
      <c r="F1101" s="475"/>
    </row>
    <row r="1102" spans="1:6" ht="20.25">
      <c r="A1102" s="469"/>
      <c r="B1102" s="473"/>
      <c r="C1102" s="473"/>
      <c r="D1102" s="473"/>
      <c r="E1102" s="474"/>
      <c r="F1102" s="475"/>
    </row>
    <row r="1103" spans="1:6" ht="20.25">
      <c r="A1103" s="469"/>
      <c r="B1103" s="473"/>
      <c r="C1103" s="473"/>
      <c r="D1103" s="473"/>
      <c r="E1103" s="474"/>
      <c r="F1103" s="475"/>
    </row>
    <row r="1104" spans="1:6" ht="20.25">
      <c r="A1104" s="469"/>
      <c r="B1104" s="473"/>
      <c r="C1104" s="473"/>
      <c r="D1104" s="473"/>
      <c r="E1104" s="474"/>
      <c r="F1104" s="475"/>
    </row>
    <row r="1105" spans="1:6" ht="20.25">
      <c r="A1105" s="469"/>
      <c r="B1105" s="473"/>
      <c r="C1105" s="473"/>
      <c r="D1105" s="473"/>
      <c r="E1105" s="474"/>
      <c r="F1105" s="475"/>
    </row>
    <row r="1106" spans="1:6" ht="20.25">
      <c r="A1106" s="469"/>
      <c r="B1106" s="473"/>
      <c r="C1106" s="473"/>
      <c r="D1106" s="473"/>
      <c r="E1106" s="474"/>
      <c r="F1106" s="475"/>
    </row>
    <row r="1107" spans="1:6" ht="20.25">
      <c r="A1107" s="469"/>
      <c r="B1107" s="473"/>
      <c r="C1107" s="473"/>
      <c r="D1107" s="473"/>
      <c r="E1107" s="474"/>
      <c r="F1107" s="475"/>
    </row>
    <row r="1108" spans="1:6" ht="20.25">
      <c r="A1108" s="469"/>
      <c r="B1108" s="473"/>
      <c r="C1108" s="473"/>
      <c r="D1108" s="473"/>
      <c r="E1108" s="474"/>
      <c r="F1108" s="475"/>
    </row>
    <row r="1109" spans="1:6" ht="20.25">
      <c r="A1109" s="469"/>
      <c r="B1109" s="473"/>
      <c r="C1109" s="473"/>
      <c r="D1109" s="473"/>
      <c r="E1109" s="474"/>
      <c r="F1109" s="475"/>
    </row>
    <row r="1110" spans="1:6" ht="20.25">
      <c r="A1110" s="469"/>
      <c r="B1110" s="473"/>
      <c r="C1110" s="473"/>
      <c r="D1110" s="473"/>
      <c r="E1110" s="474"/>
      <c r="F1110" s="475"/>
    </row>
    <row r="1111" spans="1:6" ht="20.25">
      <c r="A1111" s="469"/>
      <c r="B1111" s="473"/>
      <c r="C1111" s="473"/>
      <c r="D1111" s="473"/>
      <c r="E1111" s="474"/>
      <c r="F1111" s="475"/>
    </row>
    <row r="1112" spans="1:6" ht="20.25">
      <c r="A1112" s="469"/>
      <c r="B1112" s="473"/>
      <c r="C1112" s="473"/>
      <c r="D1112" s="473"/>
      <c r="E1112" s="474"/>
      <c r="F1112" s="475"/>
    </row>
    <row r="1113" spans="1:6" ht="20.25">
      <c r="A1113" s="469"/>
      <c r="B1113" s="473"/>
      <c r="C1113" s="473"/>
      <c r="D1113" s="473"/>
      <c r="E1113" s="474"/>
      <c r="F1113" s="475"/>
    </row>
    <row r="1114" spans="1:6" ht="20.25">
      <c r="A1114" s="469"/>
      <c r="B1114" s="473"/>
      <c r="C1114" s="473"/>
      <c r="D1114" s="473"/>
      <c r="E1114" s="474"/>
      <c r="F1114" s="475"/>
    </row>
    <row r="1115" spans="1:6" ht="20.25">
      <c r="A1115" s="469"/>
      <c r="B1115" s="473"/>
      <c r="C1115" s="473"/>
      <c r="D1115" s="473"/>
      <c r="E1115" s="474"/>
      <c r="F1115" s="475"/>
    </row>
    <row r="1116" spans="1:6" ht="20.25">
      <c r="A1116" s="469"/>
      <c r="B1116" s="473"/>
      <c r="C1116" s="473"/>
      <c r="D1116" s="473"/>
      <c r="E1116" s="474"/>
      <c r="F1116" s="475"/>
    </row>
    <row r="1117" spans="1:6" ht="20.25">
      <c r="A1117" s="469"/>
      <c r="B1117" s="473"/>
      <c r="C1117" s="473"/>
      <c r="D1117" s="473"/>
      <c r="E1117" s="474"/>
      <c r="F1117" s="475"/>
    </row>
    <row r="1118" spans="1:6" ht="20.25">
      <c r="A1118" s="469"/>
      <c r="B1118" s="473"/>
      <c r="C1118" s="473"/>
      <c r="D1118" s="473"/>
      <c r="E1118" s="474"/>
      <c r="F1118" s="475"/>
    </row>
    <row r="1119" spans="1:6" ht="20.25">
      <c r="A1119" s="469"/>
      <c r="B1119" s="473"/>
      <c r="C1119" s="473"/>
      <c r="D1119" s="473"/>
      <c r="E1119" s="474"/>
      <c r="F1119" s="475"/>
    </row>
    <row r="1120" spans="1:6" ht="20.25">
      <c r="A1120" s="469"/>
      <c r="B1120" s="473"/>
      <c r="C1120" s="473"/>
      <c r="D1120" s="473"/>
      <c r="E1120" s="474"/>
      <c r="F1120" s="475"/>
    </row>
    <row r="1121" spans="1:6" ht="20.25">
      <c r="A1121" s="469"/>
      <c r="B1121" s="473"/>
      <c r="C1121" s="473"/>
      <c r="D1121" s="473"/>
      <c r="E1121" s="474"/>
      <c r="F1121" s="475"/>
    </row>
    <row r="1122" spans="1:6" ht="20.25">
      <c r="A1122" s="469"/>
      <c r="B1122" s="473"/>
      <c r="C1122" s="473"/>
      <c r="D1122" s="473"/>
      <c r="E1122" s="474"/>
      <c r="F1122" s="475"/>
    </row>
    <row r="1123" spans="1:6" ht="20.25">
      <c r="A1123" s="469"/>
      <c r="B1123" s="473"/>
      <c r="C1123" s="473"/>
      <c r="D1123" s="473"/>
      <c r="E1123" s="474"/>
      <c r="F1123" s="475"/>
    </row>
    <row r="1124" spans="1:6" ht="20.25">
      <c r="A1124" s="469"/>
      <c r="B1124" s="473"/>
      <c r="C1124" s="473"/>
      <c r="D1124" s="473"/>
      <c r="E1124" s="474"/>
      <c r="F1124" s="475"/>
    </row>
    <row r="1125" spans="1:6" ht="20.25">
      <c r="A1125" s="469"/>
      <c r="B1125" s="473"/>
      <c r="C1125" s="473"/>
      <c r="D1125" s="473"/>
      <c r="E1125" s="474"/>
      <c r="F1125" s="475"/>
    </row>
    <row r="1126" spans="1:6" ht="20.25">
      <c r="A1126" s="469"/>
      <c r="B1126" s="473"/>
      <c r="C1126" s="473"/>
      <c r="D1126" s="473"/>
      <c r="E1126" s="474"/>
      <c r="F1126" s="475"/>
    </row>
    <row r="1127" spans="1:6" ht="20.25">
      <c r="A1127" s="469"/>
      <c r="B1127" s="473"/>
      <c r="C1127" s="473"/>
      <c r="D1127" s="473"/>
      <c r="E1127" s="474"/>
      <c r="F1127" s="475"/>
    </row>
    <row r="1128" spans="1:6" ht="20.25">
      <c r="A1128" s="469"/>
      <c r="B1128" s="473"/>
      <c r="C1128" s="473"/>
      <c r="D1128" s="473"/>
      <c r="E1128" s="474"/>
      <c r="F1128" s="475"/>
    </row>
    <row r="1129" spans="1:6" ht="20.25">
      <c r="A1129" s="469"/>
      <c r="B1129" s="473"/>
      <c r="C1129" s="473"/>
      <c r="D1129" s="473"/>
      <c r="E1129" s="474"/>
      <c r="F1129" s="475"/>
    </row>
    <row r="1130" spans="1:6" ht="20.25">
      <c r="A1130" s="469"/>
      <c r="B1130" s="473"/>
      <c r="C1130" s="473"/>
      <c r="D1130" s="473"/>
      <c r="E1130" s="474"/>
      <c r="F1130" s="475"/>
    </row>
    <row r="1131" spans="1:6" ht="20.25">
      <c r="A1131" s="469"/>
      <c r="B1131" s="473"/>
      <c r="C1131" s="473"/>
      <c r="D1131" s="473"/>
      <c r="E1131" s="474"/>
      <c r="F1131" s="475"/>
    </row>
    <row r="1132" spans="1:6" ht="20.25">
      <c r="A1132" s="469"/>
      <c r="B1132" s="473"/>
      <c r="C1132" s="473"/>
      <c r="D1132" s="473"/>
      <c r="E1132" s="474"/>
      <c r="F1132" s="475"/>
    </row>
    <row r="1133" spans="1:6" ht="20.25">
      <c r="A1133" s="469"/>
      <c r="B1133" s="473"/>
      <c r="C1133" s="473"/>
      <c r="D1133" s="473"/>
      <c r="E1133" s="474"/>
      <c r="F1133" s="475"/>
    </row>
    <row r="1134" spans="1:6" ht="20.25">
      <c r="A1134" s="469"/>
      <c r="B1134" s="473"/>
      <c r="C1134" s="473"/>
      <c r="D1134" s="473"/>
      <c r="E1134" s="474"/>
      <c r="F1134" s="475"/>
    </row>
    <row r="1135" spans="1:6" ht="20.25">
      <c r="A1135" s="469"/>
      <c r="B1135" s="473"/>
      <c r="C1135" s="473"/>
      <c r="D1135" s="473"/>
      <c r="E1135" s="474"/>
      <c r="F1135" s="475"/>
    </row>
    <row r="1136" spans="1:6" ht="20.25">
      <c r="A1136" s="469"/>
      <c r="B1136" s="473"/>
      <c r="C1136" s="473"/>
      <c r="D1136" s="473"/>
      <c r="E1136" s="474"/>
      <c r="F1136" s="475"/>
    </row>
    <row r="1137" spans="1:6" ht="20.25">
      <c r="A1137" s="469"/>
      <c r="B1137" s="473"/>
      <c r="C1137" s="473"/>
      <c r="D1137" s="473"/>
      <c r="E1137" s="474"/>
      <c r="F1137" s="475"/>
    </row>
    <row r="1138" spans="1:6" ht="20.25">
      <c r="A1138" s="469"/>
      <c r="B1138" s="473"/>
      <c r="C1138" s="473"/>
      <c r="D1138" s="473"/>
      <c r="E1138" s="474"/>
      <c r="F1138" s="475"/>
    </row>
    <row r="1139" spans="1:6" ht="20.25">
      <c r="A1139" s="469"/>
      <c r="B1139" s="473"/>
      <c r="C1139" s="473"/>
      <c r="D1139" s="473"/>
      <c r="E1139" s="474"/>
      <c r="F1139" s="475"/>
    </row>
    <row r="1140" spans="1:6" ht="20.25">
      <c r="A1140" s="469"/>
      <c r="B1140" s="473"/>
      <c r="C1140" s="473"/>
      <c r="D1140" s="473"/>
      <c r="E1140" s="474"/>
      <c r="F1140" s="475"/>
    </row>
    <row r="1141" spans="1:6" ht="20.25">
      <c r="A1141" s="469"/>
      <c r="B1141" s="473"/>
      <c r="C1141" s="473"/>
      <c r="D1141" s="473"/>
      <c r="E1141" s="474"/>
      <c r="F1141" s="475"/>
    </row>
    <row r="1142" spans="1:6" ht="20.25">
      <c r="A1142" s="469"/>
      <c r="B1142" s="473"/>
      <c r="C1142" s="473"/>
      <c r="D1142" s="473"/>
      <c r="E1142" s="474"/>
      <c r="F1142" s="475"/>
    </row>
    <row r="1143" spans="1:6" ht="20.25">
      <c r="A1143" s="469"/>
      <c r="B1143" s="473"/>
      <c r="C1143" s="473"/>
      <c r="D1143" s="473"/>
      <c r="E1143" s="474"/>
      <c r="F1143" s="475"/>
    </row>
    <row r="1144" spans="1:6" ht="20.25">
      <c r="A1144" s="469"/>
      <c r="B1144" s="473"/>
      <c r="C1144" s="473"/>
      <c r="D1144" s="473"/>
      <c r="E1144" s="474"/>
      <c r="F1144" s="475"/>
    </row>
    <row r="1145" spans="1:6" ht="20.25">
      <c r="A1145" s="469"/>
      <c r="B1145" s="473"/>
      <c r="C1145" s="473"/>
      <c r="D1145" s="473"/>
      <c r="E1145" s="474"/>
      <c r="F1145" s="475"/>
    </row>
    <row r="1146" spans="1:6" ht="20.25">
      <c r="A1146" s="469"/>
      <c r="B1146" s="473"/>
      <c r="C1146" s="473"/>
      <c r="D1146" s="473"/>
      <c r="E1146" s="474"/>
      <c r="F1146" s="475"/>
    </row>
    <row r="1147" spans="1:6" ht="20.25">
      <c r="A1147" s="469"/>
      <c r="B1147" s="473"/>
      <c r="C1147" s="473"/>
      <c r="D1147" s="473"/>
      <c r="E1147" s="474"/>
      <c r="F1147" s="475"/>
    </row>
    <row r="1148" spans="1:6" ht="20.25">
      <c r="A1148" s="469"/>
      <c r="B1148" s="473"/>
      <c r="C1148" s="473"/>
      <c r="D1148" s="473"/>
      <c r="E1148" s="474"/>
      <c r="F1148" s="475"/>
    </row>
    <row r="1149" spans="1:6" ht="20.25">
      <c r="A1149" s="469"/>
      <c r="B1149" s="473"/>
      <c r="C1149" s="473"/>
      <c r="D1149" s="473"/>
      <c r="E1149" s="474"/>
      <c r="F1149" s="475"/>
    </row>
    <row r="1150" spans="1:6" ht="20.25">
      <c r="A1150" s="469"/>
      <c r="B1150" s="473"/>
      <c r="C1150" s="473"/>
      <c r="D1150" s="473"/>
      <c r="E1150" s="474"/>
      <c r="F1150" s="475"/>
    </row>
    <row r="1151" spans="1:6" ht="20.25">
      <c r="A1151" s="469"/>
      <c r="B1151" s="473"/>
      <c r="C1151" s="473"/>
      <c r="D1151" s="473"/>
      <c r="E1151" s="474"/>
      <c r="F1151" s="475"/>
    </row>
    <row r="1152" spans="1:6" ht="20.25">
      <c r="A1152" s="469"/>
      <c r="B1152" s="473"/>
      <c r="C1152" s="473"/>
      <c r="D1152" s="473"/>
      <c r="E1152" s="474"/>
      <c r="F1152" s="475"/>
    </row>
    <row r="1153" spans="1:6" ht="20.25">
      <c r="A1153" s="469"/>
      <c r="B1153" s="473"/>
      <c r="C1153" s="473"/>
      <c r="D1153" s="473"/>
      <c r="E1153" s="474"/>
      <c r="F1153" s="475"/>
    </row>
    <row r="1154" spans="1:6" ht="20.25">
      <c r="A1154" s="469"/>
      <c r="B1154" s="473"/>
      <c r="C1154" s="473"/>
      <c r="D1154" s="473"/>
      <c r="E1154" s="474"/>
      <c r="F1154" s="475"/>
    </row>
    <row r="1155" spans="1:6" ht="20.25">
      <c r="A1155" s="469"/>
      <c r="B1155" s="473"/>
      <c r="C1155" s="473"/>
      <c r="D1155" s="473"/>
      <c r="E1155" s="474"/>
      <c r="F1155" s="475"/>
    </row>
    <row r="1156" spans="1:6" ht="20.25">
      <c r="A1156" s="469"/>
      <c r="B1156" s="473"/>
      <c r="C1156" s="473"/>
      <c r="D1156" s="473"/>
      <c r="E1156" s="474"/>
      <c r="F1156" s="475"/>
    </row>
    <row r="1157" spans="1:6" ht="20.25">
      <c r="A1157" s="469"/>
      <c r="B1157" s="473"/>
      <c r="C1157" s="473"/>
      <c r="D1157" s="473"/>
      <c r="E1157" s="474"/>
      <c r="F1157" s="475"/>
    </row>
    <row r="1158" spans="1:6" ht="20.25">
      <c r="A1158" s="469"/>
      <c r="B1158" s="473"/>
      <c r="C1158" s="473"/>
      <c r="D1158" s="473"/>
      <c r="E1158" s="474"/>
      <c r="F1158" s="475"/>
    </row>
    <row r="1159" spans="1:6" ht="20.25">
      <c r="A1159" s="469"/>
      <c r="B1159" s="473"/>
      <c r="C1159" s="473"/>
      <c r="D1159" s="473"/>
      <c r="E1159" s="474"/>
      <c r="F1159" s="475"/>
    </row>
    <row r="1160" spans="1:6" ht="20.25">
      <c r="A1160" s="469"/>
      <c r="B1160" s="473"/>
      <c r="C1160" s="473"/>
      <c r="D1160" s="473"/>
      <c r="E1160" s="474"/>
      <c r="F1160" s="475"/>
    </row>
    <row r="1161" spans="1:6" ht="20.25">
      <c r="A1161" s="469"/>
      <c r="B1161" s="473"/>
      <c r="C1161" s="473"/>
      <c r="D1161" s="473"/>
      <c r="E1161" s="474"/>
      <c r="F1161" s="475"/>
    </row>
    <row r="1162" spans="1:6" ht="20.25">
      <c r="A1162" s="469"/>
      <c r="B1162" s="473"/>
      <c r="C1162" s="473"/>
      <c r="D1162" s="473"/>
      <c r="E1162" s="474"/>
      <c r="F1162" s="475"/>
    </row>
    <row r="1163" spans="1:6" ht="20.25">
      <c r="A1163" s="469"/>
      <c r="B1163" s="473"/>
      <c r="C1163" s="473"/>
      <c r="D1163" s="473"/>
      <c r="E1163" s="474"/>
      <c r="F1163" s="475"/>
    </row>
    <row r="1164" spans="1:6" ht="20.25">
      <c r="A1164" s="469"/>
      <c r="B1164" s="473"/>
      <c r="C1164" s="473"/>
      <c r="D1164" s="473"/>
      <c r="E1164" s="474"/>
      <c r="F1164" s="475"/>
    </row>
    <row r="1165" spans="1:6" ht="20.25">
      <c r="A1165" s="469"/>
      <c r="B1165" s="473"/>
      <c r="C1165" s="473"/>
      <c r="D1165" s="473"/>
      <c r="E1165" s="474"/>
      <c r="F1165" s="475"/>
    </row>
    <row r="1166" spans="1:6" ht="20.25">
      <c r="A1166" s="469"/>
      <c r="B1166" s="473"/>
      <c r="C1166" s="473"/>
      <c r="D1166" s="473"/>
      <c r="E1166" s="474"/>
      <c r="F1166" s="475"/>
    </row>
    <row r="1167" spans="1:6" ht="20.25">
      <c r="A1167" s="469"/>
      <c r="B1167" s="473"/>
      <c r="C1167" s="473"/>
      <c r="D1167" s="473"/>
      <c r="E1167" s="474"/>
      <c r="F1167" s="475"/>
    </row>
    <row r="1168" spans="1:6" ht="20.25">
      <c r="A1168" s="469"/>
      <c r="B1168" s="473"/>
      <c r="C1168" s="473"/>
      <c r="D1168" s="473"/>
      <c r="E1168" s="474"/>
      <c r="F1168" s="475"/>
    </row>
    <row r="1169" spans="1:6" ht="20.25">
      <c r="A1169" s="469"/>
      <c r="B1169" s="473"/>
      <c r="C1169" s="473"/>
      <c r="D1169" s="473"/>
      <c r="E1169" s="474"/>
      <c r="F1169" s="475"/>
    </row>
    <row r="1170" spans="1:6" ht="20.25">
      <c r="A1170" s="469"/>
      <c r="B1170" s="473"/>
      <c r="C1170" s="473"/>
      <c r="D1170" s="473"/>
      <c r="E1170" s="474"/>
      <c r="F1170" s="475"/>
    </row>
    <row r="1171" spans="1:6" ht="20.25">
      <c r="A1171" s="469"/>
      <c r="B1171" s="473"/>
      <c r="C1171" s="473"/>
      <c r="D1171" s="473"/>
      <c r="E1171" s="474"/>
      <c r="F1171" s="475"/>
    </row>
    <row r="1172" spans="1:6" ht="20.25">
      <c r="A1172" s="469"/>
      <c r="B1172" s="473"/>
      <c r="C1172" s="473"/>
      <c r="D1172" s="473"/>
      <c r="E1172" s="474"/>
      <c r="F1172" s="475"/>
    </row>
    <row r="1173" spans="1:6" ht="20.25">
      <c r="A1173" s="469"/>
      <c r="B1173" s="473"/>
      <c r="C1173" s="473"/>
      <c r="D1173" s="473"/>
      <c r="E1173" s="474"/>
      <c r="F1173" s="475"/>
    </row>
    <row r="1174" spans="1:6" ht="20.25">
      <c r="A1174" s="469"/>
      <c r="B1174" s="473"/>
      <c r="C1174" s="473"/>
      <c r="D1174" s="473"/>
      <c r="E1174" s="474"/>
      <c r="F1174" s="475"/>
    </row>
    <row r="1175" spans="1:6" ht="20.25">
      <c r="A1175" s="469"/>
      <c r="B1175" s="473"/>
      <c r="C1175" s="473"/>
      <c r="D1175" s="473"/>
      <c r="E1175" s="474"/>
      <c r="F1175" s="475"/>
    </row>
    <row r="1176" spans="1:6" ht="20.25">
      <c r="A1176" s="469"/>
      <c r="B1176" s="473"/>
      <c r="C1176" s="473"/>
      <c r="D1176" s="473"/>
      <c r="E1176" s="474"/>
      <c r="F1176" s="475"/>
    </row>
    <row r="1177" spans="1:6" ht="20.25">
      <c r="A1177" s="469"/>
      <c r="B1177" s="473"/>
      <c r="C1177" s="473"/>
      <c r="D1177" s="473"/>
      <c r="E1177" s="474"/>
      <c r="F1177" s="475"/>
    </row>
    <row r="1178" spans="1:6" ht="20.25">
      <c r="A1178" s="469"/>
      <c r="B1178" s="473"/>
      <c r="C1178" s="473"/>
      <c r="D1178" s="473"/>
      <c r="E1178" s="474"/>
      <c r="F1178" s="475"/>
    </row>
    <row r="1179" spans="1:6" ht="20.25">
      <c r="A1179" s="469"/>
      <c r="B1179" s="473"/>
      <c r="C1179" s="473"/>
      <c r="D1179" s="473"/>
      <c r="E1179" s="474"/>
      <c r="F1179" s="475"/>
    </row>
    <row r="1180" spans="1:6" ht="20.25">
      <c r="A1180" s="469"/>
      <c r="B1180" s="473"/>
      <c r="C1180" s="473"/>
      <c r="D1180" s="473"/>
      <c r="E1180" s="474"/>
      <c r="F1180" s="475"/>
    </row>
    <row r="1181" spans="1:6" ht="20.25">
      <c r="A1181" s="469"/>
      <c r="B1181" s="473"/>
      <c r="C1181" s="473"/>
      <c r="D1181" s="473"/>
      <c r="E1181" s="474"/>
      <c r="F1181" s="475"/>
    </row>
    <row r="1182" spans="1:6" ht="20.25">
      <c r="A1182" s="469"/>
      <c r="B1182" s="473"/>
      <c r="C1182" s="473"/>
      <c r="D1182" s="473"/>
      <c r="E1182" s="474"/>
      <c r="F1182" s="475"/>
    </row>
    <row r="1183" spans="1:6" ht="20.25">
      <c r="A1183" s="469"/>
      <c r="B1183" s="473"/>
      <c r="C1183" s="473"/>
      <c r="D1183" s="473"/>
      <c r="E1183" s="474"/>
      <c r="F1183" s="475"/>
    </row>
    <row r="1184" spans="1:6" ht="20.25">
      <c r="A1184" s="469"/>
      <c r="B1184" s="473"/>
      <c r="C1184" s="473"/>
      <c r="D1184" s="473"/>
      <c r="E1184" s="474"/>
      <c r="F1184" s="475"/>
    </row>
    <row r="1185" spans="1:6" ht="20.25">
      <c r="A1185" s="469"/>
      <c r="B1185" s="473"/>
      <c r="C1185" s="473"/>
      <c r="D1185" s="473"/>
      <c r="E1185" s="474"/>
      <c r="F1185" s="475"/>
    </row>
    <row r="1186" spans="1:6" ht="20.25">
      <c r="A1186" s="469"/>
      <c r="B1186" s="473"/>
      <c r="C1186" s="473"/>
      <c r="D1186" s="473"/>
      <c r="E1186" s="474"/>
      <c r="F1186" s="475"/>
    </row>
    <row r="1187" spans="1:6" ht="20.25">
      <c r="A1187" s="469"/>
      <c r="B1187" s="473"/>
      <c r="C1187" s="473"/>
      <c r="D1187" s="473"/>
      <c r="E1187" s="474"/>
      <c r="F1187" s="475"/>
    </row>
    <row r="1188" spans="1:6" ht="20.25">
      <c r="A1188" s="469"/>
      <c r="B1188" s="473"/>
      <c r="C1188" s="473"/>
      <c r="D1188" s="473"/>
      <c r="E1188" s="474"/>
      <c r="F1188" s="475"/>
    </row>
    <row r="1189" spans="1:6" ht="20.25">
      <c r="A1189" s="469"/>
      <c r="B1189" s="473"/>
      <c r="C1189" s="473"/>
      <c r="D1189" s="473"/>
      <c r="E1189" s="474"/>
      <c r="F1189" s="475"/>
    </row>
    <row r="1190" spans="1:6" ht="20.25">
      <c r="A1190" s="469"/>
      <c r="B1190" s="473"/>
      <c r="C1190" s="473"/>
      <c r="D1190" s="473"/>
      <c r="E1190" s="474"/>
      <c r="F1190" s="475"/>
    </row>
    <row r="1191" spans="1:6" ht="20.25">
      <c r="A1191" s="469"/>
      <c r="B1191" s="473"/>
      <c r="C1191" s="473"/>
      <c r="D1191" s="473"/>
      <c r="E1191" s="474"/>
      <c r="F1191" s="475"/>
    </row>
    <row r="1192" spans="1:6" ht="20.25">
      <c r="A1192" s="469"/>
      <c r="B1192" s="473"/>
      <c r="C1192" s="473"/>
      <c r="D1192" s="473"/>
      <c r="E1192" s="474"/>
      <c r="F1192" s="475"/>
    </row>
    <row r="1193" spans="1:6" ht="20.25">
      <c r="A1193" s="469"/>
      <c r="B1193" s="473"/>
      <c r="C1193" s="473"/>
      <c r="D1193" s="473"/>
      <c r="E1193" s="474"/>
      <c r="F1193" s="475"/>
    </row>
    <row r="1194" spans="1:6" ht="20.25">
      <c r="A1194" s="469"/>
      <c r="B1194" s="473"/>
      <c r="C1194" s="473"/>
      <c r="D1194" s="473"/>
      <c r="E1194" s="474"/>
      <c r="F1194" s="475"/>
    </row>
    <row r="1195" spans="1:6" ht="20.25">
      <c r="A1195" s="469"/>
      <c r="B1195" s="473"/>
      <c r="C1195" s="473"/>
      <c r="D1195" s="473"/>
      <c r="E1195" s="474"/>
      <c r="F1195" s="475"/>
    </row>
    <row r="1196" spans="1:6" ht="20.25">
      <c r="A1196" s="469"/>
      <c r="B1196" s="473"/>
      <c r="C1196" s="473"/>
      <c r="D1196" s="473"/>
      <c r="E1196" s="474"/>
      <c r="F1196" s="475"/>
    </row>
    <row r="1197" spans="1:6" ht="20.25">
      <c r="A1197" s="469"/>
      <c r="B1197" s="473"/>
      <c r="C1197" s="473"/>
      <c r="D1197" s="473"/>
      <c r="E1197" s="474"/>
      <c r="F1197" s="475"/>
    </row>
    <row r="1198" spans="1:6" ht="20.25">
      <c r="A1198" s="469"/>
      <c r="B1198" s="473"/>
      <c r="C1198" s="473"/>
      <c r="D1198" s="473"/>
      <c r="E1198" s="474"/>
      <c r="F1198" s="475"/>
    </row>
    <row r="1199" spans="1:6" ht="20.25">
      <c r="A1199" s="469"/>
      <c r="B1199" s="473"/>
      <c r="C1199" s="473"/>
      <c r="D1199" s="473"/>
      <c r="E1199" s="474"/>
      <c r="F1199" s="475"/>
    </row>
    <row r="1200" spans="1:6" ht="20.25">
      <c r="A1200" s="469"/>
      <c r="B1200" s="473"/>
      <c r="C1200" s="473"/>
      <c r="D1200" s="473"/>
      <c r="E1200" s="474"/>
      <c r="F1200" s="475"/>
    </row>
    <row r="1201" spans="1:6" ht="20.25">
      <c r="A1201" s="469"/>
      <c r="B1201" s="473"/>
      <c r="C1201" s="473"/>
      <c r="D1201" s="473"/>
      <c r="E1201" s="474"/>
      <c r="F1201" s="475"/>
    </row>
    <row r="1202" spans="1:6" ht="20.25">
      <c r="A1202" s="469"/>
      <c r="B1202" s="473"/>
      <c r="C1202" s="473"/>
      <c r="D1202" s="473"/>
      <c r="E1202" s="474"/>
      <c r="F1202" s="475"/>
    </row>
    <row r="1203" spans="1:6" ht="20.25">
      <c r="A1203" s="469"/>
      <c r="B1203" s="473"/>
      <c r="C1203" s="473"/>
      <c r="D1203" s="473"/>
      <c r="E1203" s="474"/>
      <c r="F1203" s="475"/>
    </row>
    <row r="1204" spans="1:6" ht="20.25">
      <c r="A1204" s="469"/>
      <c r="B1204" s="473"/>
      <c r="C1204" s="473"/>
      <c r="D1204" s="473"/>
      <c r="E1204" s="474"/>
      <c r="F1204" s="475"/>
    </row>
    <row r="1205" spans="1:6" ht="20.25">
      <c r="A1205" s="469"/>
      <c r="B1205" s="473"/>
      <c r="C1205" s="473"/>
      <c r="D1205" s="473"/>
      <c r="E1205" s="474"/>
      <c r="F1205" s="475"/>
    </row>
    <row r="1206" spans="1:6" ht="20.25">
      <c r="A1206" s="469"/>
      <c r="B1206" s="473"/>
      <c r="C1206" s="473"/>
      <c r="D1206" s="473"/>
      <c r="E1206" s="474"/>
      <c r="F1206" s="475"/>
    </row>
    <row r="1207" spans="1:6" ht="20.25">
      <c r="A1207" s="469"/>
      <c r="B1207" s="473"/>
      <c r="C1207" s="473"/>
      <c r="D1207" s="473"/>
      <c r="E1207" s="474"/>
      <c r="F1207" s="475"/>
    </row>
    <row r="1208" spans="1:6" ht="20.25">
      <c r="A1208" s="469"/>
      <c r="B1208" s="473"/>
      <c r="C1208" s="473"/>
      <c r="D1208" s="473"/>
      <c r="E1208" s="474"/>
      <c r="F1208" s="475"/>
    </row>
    <row r="1209" spans="1:6" ht="20.25">
      <c r="A1209" s="469"/>
      <c r="B1209" s="473"/>
      <c r="C1209" s="473"/>
      <c r="D1209" s="473"/>
      <c r="E1209" s="474"/>
      <c r="F1209" s="475"/>
    </row>
    <row r="1210" spans="1:6" ht="20.25">
      <c r="A1210" s="469"/>
      <c r="B1210" s="473"/>
      <c r="C1210" s="473"/>
      <c r="D1210" s="473"/>
      <c r="E1210" s="474"/>
      <c r="F1210" s="475"/>
    </row>
    <row r="1211" spans="1:6" ht="20.25">
      <c r="A1211" s="469"/>
      <c r="B1211" s="473"/>
      <c r="C1211" s="473"/>
      <c r="D1211" s="473"/>
      <c r="E1211" s="474"/>
      <c r="F1211" s="475"/>
    </row>
    <row r="1212" spans="1:6" ht="20.25">
      <c r="A1212" s="469"/>
      <c r="B1212" s="473"/>
      <c r="C1212" s="473"/>
      <c r="D1212" s="473"/>
      <c r="E1212" s="474"/>
      <c r="F1212" s="475"/>
    </row>
    <row r="1213" spans="1:6" ht="20.25">
      <c r="A1213" s="469"/>
      <c r="B1213" s="473"/>
      <c r="C1213" s="473"/>
      <c r="D1213" s="473"/>
      <c r="E1213" s="474"/>
      <c r="F1213" s="475"/>
    </row>
    <row r="1214" spans="1:6" ht="20.25">
      <c r="A1214" s="469"/>
      <c r="B1214" s="473"/>
      <c r="C1214" s="473"/>
      <c r="D1214" s="473"/>
      <c r="E1214" s="474"/>
      <c r="F1214" s="475"/>
    </row>
    <row r="1215" spans="1:6" ht="20.25">
      <c r="A1215" s="469"/>
      <c r="B1215" s="473"/>
      <c r="C1215" s="473"/>
      <c r="D1215" s="473"/>
      <c r="E1215" s="474"/>
      <c r="F1215" s="475"/>
    </row>
    <row r="1216" spans="1:6" ht="20.25">
      <c r="A1216" s="469"/>
      <c r="B1216" s="473"/>
      <c r="C1216" s="473"/>
      <c r="D1216" s="473"/>
      <c r="E1216" s="474"/>
      <c r="F1216" s="475"/>
    </row>
    <row r="1217" spans="1:6" ht="20.25">
      <c r="A1217" s="469"/>
      <c r="B1217" s="473"/>
      <c r="C1217" s="473"/>
      <c r="D1217" s="473"/>
      <c r="E1217" s="474"/>
      <c r="F1217" s="475"/>
    </row>
    <row r="1218" spans="1:6" ht="20.25">
      <c r="A1218" s="469"/>
      <c r="B1218" s="473"/>
      <c r="C1218" s="473"/>
      <c r="D1218" s="473"/>
      <c r="E1218" s="474"/>
      <c r="F1218" s="475"/>
    </row>
    <row r="1219" spans="1:6" ht="20.25">
      <c r="A1219" s="469"/>
      <c r="B1219" s="473"/>
      <c r="C1219" s="473"/>
      <c r="D1219" s="473"/>
      <c r="E1219" s="474"/>
      <c r="F1219" s="475"/>
    </row>
    <row r="1220" spans="1:6" ht="20.25">
      <c r="A1220" s="469"/>
      <c r="B1220" s="473"/>
      <c r="C1220" s="473"/>
      <c r="D1220" s="473"/>
      <c r="E1220" s="474"/>
      <c r="F1220" s="475"/>
    </row>
    <row r="1221" spans="1:6" ht="20.25">
      <c r="A1221" s="469"/>
      <c r="B1221" s="473"/>
      <c r="C1221" s="473"/>
      <c r="D1221" s="473"/>
      <c r="E1221" s="474"/>
      <c r="F1221" s="475"/>
    </row>
    <row r="1222" spans="1:6" ht="20.25">
      <c r="A1222" s="469"/>
      <c r="B1222" s="473"/>
      <c r="C1222" s="473"/>
      <c r="D1222" s="473"/>
      <c r="E1222" s="474"/>
      <c r="F1222" s="475"/>
    </row>
    <row r="1223" spans="1:6" ht="20.25">
      <c r="A1223" s="469"/>
      <c r="B1223" s="473"/>
      <c r="C1223" s="473"/>
      <c r="D1223" s="473"/>
      <c r="E1223" s="474"/>
      <c r="F1223" s="475"/>
    </row>
    <row r="1224" spans="1:6" ht="20.25">
      <c r="A1224" s="469"/>
      <c r="B1224" s="473"/>
      <c r="C1224" s="473"/>
      <c r="D1224" s="473"/>
      <c r="E1224" s="474"/>
      <c r="F1224" s="475"/>
    </row>
    <row r="1225" spans="1:6" ht="20.25">
      <c r="A1225" s="469"/>
      <c r="B1225" s="473"/>
      <c r="C1225" s="473"/>
      <c r="D1225" s="473"/>
      <c r="E1225" s="474"/>
      <c r="F1225" s="475"/>
    </row>
    <row r="1226" spans="1:6" ht="20.25">
      <c r="A1226" s="469"/>
      <c r="B1226" s="473"/>
      <c r="C1226" s="473"/>
      <c r="D1226" s="473"/>
      <c r="E1226" s="474"/>
      <c r="F1226" s="475"/>
    </row>
    <row r="1227" spans="1:6" ht="20.25">
      <c r="A1227" s="469"/>
      <c r="B1227" s="473"/>
      <c r="C1227" s="473"/>
      <c r="D1227" s="473"/>
      <c r="E1227" s="474"/>
      <c r="F1227" s="475"/>
    </row>
    <row r="1228" spans="1:6" ht="20.25">
      <c r="A1228" s="469"/>
      <c r="B1228" s="473"/>
      <c r="C1228" s="473"/>
      <c r="D1228" s="473"/>
      <c r="E1228" s="474"/>
      <c r="F1228" s="475"/>
    </row>
    <row r="1229" spans="1:6" ht="20.25">
      <c r="A1229" s="469"/>
      <c r="B1229" s="473"/>
      <c r="C1229" s="473"/>
      <c r="D1229" s="473"/>
      <c r="E1229" s="474"/>
      <c r="F1229" s="475"/>
    </row>
    <row r="1230" spans="1:6" ht="20.25">
      <c r="A1230" s="469"/>
      <c r="B1230" s="473"/>
      <c r="C1230" s="473"/>
      <c r="D1230" s="473"/>
      <c r="E1230" s="474"/>
      <c r="F1230" s="475"/>
    </row>
    <row r="1231" spans="1:6" ht="20.25">
      <c r="A1231" s="469"/>
      <c r="B1231" s="473"/>
      <c r="C1231" s="473"/>
      <c r="D1231" s="473"/>
      <c r="E1231" s="474"/>
      <c r="F1231" s="475"/>
    </row>
    <row r="1232" spans="1:6" ht="20.25">
      <c r="A1232" s="469"/>
      <c r="B1232" s="473"/>
      <c r="C1232" s="473"/>
      <c r="D1232" s="473"/>
      <c r="E1232" s="474"/>
      <c r="F1232" s="475"/>
    </row>
    <row r="1233" spans="1:6" ht="20.25">
      <c r="A1233" s="469"/>
      <c r="B1233" s="473"/>
      <c r="C1233" s="473"/>
      <c r="D1233" s="473"/>
      <c r="E1233" s="474"/>
      <c r="F1233" s="475"/>
    </row>
    <row r="1234" spans="1:6" ht="20.25">
      <c r="A1234" s="469"/>
      <c r="B1234" s="473"/>
      <c r="C1234" s="473"/>
      <c r="D1234" s="473"/>
      <c r="E1234" s="474"/>
      <c r="F1234" s="475"/>
    </row>
    <row r="1235" spans="1:6" ht="20.25">
      <c r="A1235" s="469"/>
      <c r="B1235" s="473"/>
      <c r="C1235" s="473"/>
      <c r="D1235" s="473"/>
      <c r="E1235" s="474"/>
      <c r="F1235" s="475"/>
    </row>
    <row r="1236" spans="1:6" ht="20.25">
      <c r="A1236" s="469"/>
      <c r="B1236" s="473"/>
      <c r="C1236" s="473"/>
      <c r="D1236" s="473"/>
      <c r="E1236" s="474"/>
      <c r="F1236" s="475"/>
    </row>
    <row r="1237" spans="1:6" ht="20.25">
      <c r="A1237" s="469"/>
      <c r="B1237" s="473"/>
      <c r="C1237" s="473"/>
      <c r="D1237" s="473"/>
      <c r="E1237" s="474"/>
      <c r="F1237" s="475"/>
    </row>
    <row r="1238" spans="1:6" ht="20.25">
      <c r="A1238" s="469"/>
      <c r="B1238" s="473"/>
      <c r="C1238" s="473"/>
      <c r="D1238" s="473"/>
      <c r="E1238" s="474"/>
      <c r="F1238" s="475"/>
    </row>
    <row r="1239" spans="1:6" ht="20.25">
      <c r="A1239" s="469"/>
      <c r="B1239" s="473"/>
      <c r="C1239" s="473"/>
      <c r="D1239" s="473"/>
      <c r="E1239" s="474"/>
      <c r="F1239" s="475"/>
    </row>
    <row r="1240" spans="1:6" ht="20.25">
      <c r="A1240" s="469"/>
      <c r="B1240" s="473"/>
      <c r="C1240" s="473"/>
      <c r="D1240" s="473"/>
      <c r="E1240" s="474"/>
      <c r="F1240" s="475"/>
    </row>
    <row r="1241" spans="1:6" ht="20.25">
      <c r="A1241" s="469"/>
      <c r="B1241" s="473"/>
      <c r="C1241" s="473"/>
      <c r="D1241" s="473"/>
      <c r="E1241" s="474"/>
      <c r="F1241" s="475"/>
    </row>
    <row r="1242" spans="1:6" ht="20.25">
      <c r="A1242" s="469"/>
      <c r="B1242" s="473"/>
      <c r="C1242" s="473"/>
      <c r="D1242" s="473"/>
      <c r="E1242" s="474"/>
      <c r="F1242" s="475"/>
    </row>
    <row r="1243" spans="1:6" ht="20.25">
      <c r="A1243" s="469"/>
      <c r="B1243" s="473"/>
      <c r="C1243" s="473"/>
      <c r="D1243" s="473"/>
      <c r="E1243" s="474"/>
      <c r="F1243" s="475"/>
    </row>
    <row r="1244" spans="1:6" ht="20.25">
      <c r="A1244" s="469"/>
      <c r="B1244" s="473"/>
      <c r="C1244" s="473"/>
      <c r="D1244" s="473"/>
      <c r="E1244" s="474"/>
      <c r="F1244" s="475"/>
    </row>
    <row r="1245" spans="1:6" ht="20.25">
      <c r="A1245" s="469"/>
      <c r="B1245" s="473"/>
      <c r="C1245" s="473"/>
      <c r="D1245" s="473"/>
      <c r="E1245" s="474"/>
      <c r="F1245" s="475"/>
    </row>
    <row r="1246" spans="1:6" ht="20.25">
      <c r="A1246" s="469"/>
      <c r="B1246" s="473"/>
      <c r="C1246" s="473"/>
      <c r="D1246" s="473"/>
      <c r="E1246" s="474"/>
      <c r="F1246" s="475"/>
    </row>
    <row r="1247" spans="1:6" ht="20.25">
      <c r="A1247" s="469"/>
      <c r="B1247" s="473"/>
      <c r="C1247" s="473"/>
      <c r="D1247" s="473"/>
      <c r="E1247" s="474"/>
      <c r="F1247" s="475"/>
    </row>
    <row r="1248" spans="1:6" ht="20.25">
      <c r="A1248" s="469"/>
      <c r="B1248" s="473"/>
      <c r="C1248" s="473"/>
      <c r="D1248" s="473"/>
      <c r="E1248" s="474"/>
      <c r="F1248" s="475"/>
    </row>
    <row r="1249" spans="1:6" ht="20.25">
      <c r="A1249" s="469"/>
      <c r="B1249" s="473"/>
      <c r="C1249" s="473"/>
      <c r="D1249" s="473"/>
      <c r="E1249" s="474"/>
      <c r="F1249" s="475"/>
    </row>
    <row r="1250" spans="1:6" ht="20.25">
      <c r="A1250" s="469"/>
      <c r="B1250" s="473"/>
      <c r="C1250" s="473"/>
      <c r="D1250" s="473"/>
      <c r="E1250" s="474"/>
      <c r="F1250" s="475"/>
    </row>
    <row r="1251" spans="1:6" ht="20.25">
      <c r="A1251" s="469"/>
      <c r="B1251" s="473"/>
      <c r="C1251" s="473"/>
      <c r="D1251" s="473"/>
      <c r="E1251" s="474"/>
      <c r="F1251" s="475"/>
    </row>
    <row r="1252" spans="1:6" ht="20.25">
      <c r="A1252" s="469"/>
      <c r="B1252" s="473"/>
      <c r="C1252" s="473"/>
      <c r="D1252" s="473"/>
      <c r="E1252" s="474"/>
      <c r="F1252" s="475"/>
    </row>
    <row r="1253" spans="1:6" ht="20.25">
      <c r="A1253" s="469"/>
      <c r="B1253" s="473"/>
      <c r="C1253" s="473"/>
      <c r="D1253" s="473"/>
      <c r="E1253" s="474"/>
      <c r="F1253" s="475"/>
    </row>
    <row r="1254" spans="1:6" ht="20.25">
      <c r="A1254" s="469"/>
      <c r="B1254" s="473"/>
      <c r="C1254" s="473"/>
      <c r="D1254" s="473"/>
      <c r="E1254" s="474"/>
      <c r="F1254" s="475"/>
    </row>
    <row r="1255" spans="1:6" ht="20.25">
      <c r="A1255" s="469"/>
      <c r="B1255" s="473"/>
      <c r="C1255" s="473"/>
      <c r="D1255" s="473"/>
      <c r="E1255" s="474"/>
      <c r="F1255" s="475"/>
    </row>
    <row r="1256" spans="1:6" ht="20.25">
      <c r="A1256" s="469"/>
      <c r="B1256" s="473"/>
      <c r="C1256" s="473"/>
      <c r="D1256" s="473"/>
      <c r="E1256" s="474"/>
      <c r="F1256" s="475"/>
    </row>
    <row r="1257" spans="1:6" ht="20.25">
      <c r="A1257" s="469"/>
      <c r="B1257" s="473"/>
      <c r="C1257" s="473"/>
      <c r="D1257" s="473"/>
      <c r="E1257" s="474"/>
      <c r="F1257" s="475"/>
    </row>
    <row r="1258" spans="1:6" ht="20.25">
      <c r="A1258" s="469"/>
      <c r="B1258" s="473"/>
      <c r="C1258" s="473"/>
      <c r="D1258" s="473"/>
      <c r="E1258" s="474"/>
      <c r="F1258" s="475"/>
    </row>
    <row r="1259" spans="1:6" ht="20.25">
      <c r="A1259" s="469"/>
      <c r="B1259" s="473"/>
      <c r="C1259" s="473"/>
      <c r="D1259" s="473"/>
      <c r="E1259" s="474"/>
      <c r="F1259" s="475"/>
    </row>
    <row r="1260" spans="1:6" ht="20.25">
      <c r="A1260" s="469"/>
      <c r="B1260" s="473"/>
      <c r="C1260" s="473"/>
      <c r="D1260" s="473"/>
      <c r="E1260" s="474"/>
      <c r="F1260" s="475"/>
    </row>
    <row r="1261" spans="1:6" ht="20.25">
      <c r="A1261" s="469"/>
      <c r="B1261" s="473"/>
      <c r="C1261" s="473"/>
      <c r="D1261" s="473"/>
      <c r="E1261" s="474"/>
      <c r="F1261" s="475"/>
    </row>
    <row r="1262" spans="1:6" ht="20.25">
      <c r="A1262" s="469"/>
      <c r="B1262" s="473"/>
      <c r="C1262" s="473"/>
      <c r="D1262" s="473"/>
      <c r="E1262" s="474"/>
      <c r="F1262" s="475"/>
    </row>
    <row r="1263" spans="1:6" ht="20.25">
      <c r="A1263" s="469"/>
      <c r="B1263" s="473"/>
      <c r="C1263" s="473"/>
      <c r="D1263" s="473"/>
      <c r="E1263" s="474"/>
      <c r="F1263" s="475"/>
    </row>
    <row r="1264" spans="1:6" ht="20.25">
      <c r="A1264" s="469"/>
      <c r="B1264" s="473"/>
      <c r="C1264" s="473"/>
      <c r="D1264" s="473"/>
      <c r="E1264" s="474"/>
      <c r="F1264" s="475"/>
    </row>
    <row r="1265" spans="1:6" ht="20.25">
      <c r="A1265" s="469"/>
      <c r="B1265" s="473"/>
      <c r="C1265" s="473"/>
      <c r="D1265" s="473"/>
      <c r="E1265" s="474"/>
      <c r="F1265" s="475"/>
    </row>
    <row r="1266" spans="1:6" ht="20.25">
      <c r="A1266" s="469"/>
      <c r="B1266" s="473"/>
      <c r="C1266" s="473"/>
      <c r="D1266" s="473"/>
      <c r="E1266" s="474"/>
      <c r="F1266" s="475"/>
    </row>
    <row r="1267" spans="1:6" ht="20.25">
      <c r="A1267" s="469"/>
      <c r="B1267" s="473"/>
      <c r="C1267" s="473"/>
      <c r="D1267" s="473"/>
      <c r="E1267" s="474"/>
      <c r="F1267" s="475"/>
    </row>
    <row r="1268" spans="1:6" ht="20.25">
      <c r="A1268" s="469"/>
      <c r="B1268" s="473"/>
      <c r="C1268" s="473"/>
      <c r="D1268" s="473"/>
      <c r="E1268" s="474"/>
      <c r="F1268" s="475"/>
    </row>
    <row r="1269" spans="1:6" ht="20.25">
      <c r="A1269" s="469"/>
      <c r="B1269" s="473"/>
      <c r="C1269" s="473"/>
      <c r="D1269" s="473"/>
      <c r="E1269" s="474"/>
      <c r="F1269" s="475"/>
    </row>
    <row r="1270" spans="1:6" ht="20.25">
      <c r="A1270" s="469"/>
      <c r="B1270" s="473"/>
      <c r="C1270" s="473"/>
      <c r="D1270" s="473"/>
      <c r="E1270" s="474"/>
      <c r="F1270" s="475"/>
    </row>
    <row r="1271" spans="1:6" ht="20.25">
      <c r="A1271" s="469"/>
      <c r="B1271" s="473"/>
      <c r="C1271" s="473"/>
      <c r="D1271" s="473"/>
      <c r="E1271" s="474"/>
      <c r="F1271" s="475"/>
    </row>
    <row r="1272" spans="1:6" ht="20.25">
      <c r="A1272" s="469"/>
      <c r="B1272" s="473"/>
      <c r="C1272" s="473"/>
      <c r="D1272" s="473"/>
      <c r="E1272" s="474"/>
      <c r="F1272" s="475"/>
    </row>
    <row r="1273" spans="1:6" ht="20.25">
      <c r="A1273" s="469"/>
      <c r="B1273" s="473"/>
      <c r="C1273" s="473"/>
      <c r="D1273" s="473"/>
      <c r="E1273" s="474"/>
      <c r="F1273" s="475"/>
    </row>
    <row r="1274" spans="1:6" ht="20.25">
      <c r="A1274" s="469"/>
      <c r="B1274" s="473"/>
      <c r="C1274" s="473"/>
      <c r="D1274" s="473"/>
      <c r="E1274" s="474"/>
      <c r="F1274" s="475"/>
    </row>
    <row r="1275" spans="1:6" ht="20.25">
      <c r="A1275" s="469"/>
      <c r="B1275" s="473"/>
      <c r="C1275" s="473"/>
      <c r="D1275" s="473"/>
      <c r="E1275" s="474"/>
      <c r="F1275" s="475"/>
    </row>
    <row r="1276" spans="1:6" ht="20.25">
      <c r="A1276" s="469"/>
      <c r="B1276" s="473"/>
      <c r="C1276" s="473"/>
      <c r="D1276" s="473"/>
      <c r="E1276" s="474"/>
      <c r="F1276" s="475"/>
    </row>
    <row r="1277" spans="1:6" ht="20.25">
      <c r="A1277" s="469"/>
      <c r="B1277" s="473"/>
      <c r="C1277" s="473"/>
      <c r="D1277" s="473"/>
      <c r="E1277" s="474"/>
      <c r="F1277" s="475"/>
    </row>
    <row r="1278" spans="1:6" ht="20.25">
      <c r="A1278" s="469"/>
      <c r="B1278" s="473"/>
      <c r="C1278" s="473"/>
      <c r="D1278" s="473"/>
      <c r="E1278" s="474"/>
      <c r="F1278" s="475"/>
    </row>
    <row r="1279" spans="1:6" ht="20.25">
      <c r="A1279" s="469"/>
      <c r="B1279" s="473"/>
      <c r="C1279" s="473"/>
      <c r="D1279" s="473"/>
      <c r="E1279" s="474"/>
      <c r="F1279" s="475"/>
    </row>
    <row r="1280" spans="1:6" ht="20.25">
      <c r="A1280" s="469"/>
      <c r="B1280" s="473"/>
      <c r="C1280" s="473"/>
      <c r="D1280" s="473"/>
      <c r="E1280" s="474"/>
      <c r="F1280" s="475"/>
    </row>
    <row r="1281" spans="1:6" ht="20.25">
      <c r="A1281" s="469"/>
      <c r="B1281" s="473"/>
      <c r="C1281" s="473"/>
      <c r="D1281" s="473"/>
      <c r="E1281" s="474"/>
      <c r="F1281" s="475"/>
    </row>
    <row r="1282" spans="1:6" ht="20.25">
      <c r="A1282" s="469"/>
      <c r="B1282" s="473"/>
      <c r="C1282" s="473"/>
      <c r="D1282" s="473"/>
      <c r="E1282" s="474"/>
      <c r="F1282" s="475"/>
    </row>
    <row r="1283" spans="1:6" ht="20.25">
      <c r="A1283" s="469"/>
      <c r="B1283" s="473"/>
      <c r="C1283" s="473"/>
      <c r="D1283" s="473"/>
      <c r="E1283" s="474"/>
      <c r="F1283" s="475"/>
    </row>
    <row r="1284" spans="1:6" ht="20.25">
      <c r="A1284" s="469"/>
      <c r="B1284" s="473"/>
      <c r="C1284" s="473"/>
      <c r="D1284" s="473"/>
      <c r="E1284" s="474"/>
      <c r="F1284" s="475"/>
    </row>
    <row r="1285" spans="1:6" ht="20.25">
      <c r="A1285" s="469"/>
      <c r="B1285" s="473"/>
      <c r="C1285" s="473"/>
      <c r="D1285" s="473"/>
      <c r="E1285" s="474"/>
      <c r="F1285" s="475"/>
    </row>
    <row r="1286" spans="1:6" ht="20.25">
      <c r="A1286" s="469"/>
      <c r="B1286" s="473"/>
      <c r="C1286" s="473"/>
      <c r="D1286" s="473"/>
      <c r="E1286" s="474"/>
      <c r="F1286" s="475"/>
    </row>
    <row r="1287" spans="1:6" ht="20.25">
      <c r="A1287" s="469"/>
      <c r="B1287" s="473"/>
      <c r="C1287" s="473"/>
      <c r="D1287" s="473"/>
      <c r="E1287" s="474"/>
      <c r="F1287" s="475"/>
    </row>
    <row r="1288" spans="1:6" ht="20.25">
      <c r="A1288" s="469"/>
      <c r="B1288" s="473"/>
      <c r="C1288" s="473"/>
      <c r="D1288" s="473"/>
      <c r="E1288" s="474"/>
      <c r="F1288" s="475"/>
    </row>
    <row r="1289" spans="1:6" ht="20.25">
      <c r="A1289" s="469"/>
      <c r="B1289" s="473"/>
      <c r="C1289" s="473"/>
      <c r="D1289" s="473"/>
      <c r="E1289" s="474"/>
      <c r="F1289" s="475"/>
    </row>
    <row r="1290" spans="1:6" ht="20.25">
      <c r="A1290" s="469"/>
      <c r="B1290" s="473"/>
      <c r="C1290" s="473"/>
      <c r="D1290" s="473"/>
      <c r="E1290" s="474"/>
      <c r="F1290" s="475"/>
    </row>
    <row r="1291" spans="1:6" ht="20.25">
      <c r="A1291" s="469"/>
      <c r="B1291" s="473"/>
      <c r="C1291" s="473"/>
      <c r="D1291" s="473"/>
      <c r="E1291" s="474"/>
      <c r="F1291" s="475"/>
    </row>
    <row r="1292" spans="1:6" ht="20.25">
      <c r="A1292" s="469"/>
      <c r="B1292" s="473"/>
      <c r="C1292" s="473"/>
      <c r="D1292" s="473"/>
      <c r="E1292" s="474"/>
      <c r="F1292" s="475"/>
    </row>
    <row r="1293" spans="1:6" ht="20.25">
      <c r="A1293" s="469"/>
      <c r="B1293" s="473"/>
      <c r="C1293" s="473"/>
      <c r="D1293" s="473"/>
      <c r="E1293" s="474"/>
      <c r="F1293" s="475"/>
    </row>
    <row r="1294" spans="1:6" ht="20.25">
      <c r="A1294" s="469"/>
      <c r="B1294" s="473"/>
      <c r="C1294" s="473"/>
      <c r="D1294" s="473"/>
      <c r="E1294" s="474"/>
      <c r="F1294" s="475"/>
    </row>
    <row r="1295" spans="1:6" ht="20.25">
      <c r="A1295" s="469"/>
      <c r="B1295" s="473"/>
      <c r="C1295" s="473"/>
      <c r="D1295" s="473"/>
      <c r="E1295" s="474"/>
      <c r="F1295" s="475"/>
    </row>
    <row r="1296" spans="1:6" ht="20.25">
      <c r="A1296" s="469"/>
      <c r="B1296" s="473"/>
      <c r="C1296" s="473"/>
      <c r="D1296" s="473"/>
      <c r="E1296" s="474"/>
      <c r="F1296" s="475"/>
    </row>
    <row r="1297" spans="1:6" ht="20.25">
      <c r="A1297" s="469"/>
      <c r="B1297" s="473"/>
      <c r="C1297" s="473"/>
      <c r="D1297" s="473"/>
      <c r="E1297" s="474"/>
      <c r="F1297" s="475"/>
    </row>
    <row r="1298" spans="1:6" ht="20.25">
      <c r="A1298" s="469"/>
      <c r="B1298" s="473"/>
      <c r="C1298" s="473"/>
      <c r="D1298" s="473"/>
      <c r="E1298" s="474"/>
      <c r="F1298" s="475"/>
    </row>
    <row r="1299" spans="1:6" ht="20.25">
      <c r="A1299" s="469"/>
      <c r="B1299" s="473"/>
      <c r="C1299" s="473"/>
      <c r="D1299" s="473"/>
      <c r="E1299" s="474"/>
      <c r="F1299" s="475"/>
    </row>
    <row r="1300" spans="1:6" ht="20.25">
      <c r="A1300" s="469"/>
      <c r="B1300" s="473"/>
      <c r="C1300" s="473"/>
      <c r="D1300" s="473"/>
      <c r="E1300" s="474"/>
      <c r="F1300" s="475"/>
    </row>
    <row r="1301" spans="1:6" ht="20.25">
      <c r="A1301" s="469"/>
      <c r="B1301" s="473"/>
      <c r="C1301" s="473"/>
      <c r="D1301" s="473"/>
      <c r="E1301" s="474"/>
      <c r="F1301" s="475"/>
    </row>
    <row r="1302" spans="1:6" ht="20.25">
      <c r="A1302" s="469"/>
      <c r="B1302" s="473"/>
      <c r="C1302" s="473"/>
      <c r="D1302" s="473"/>
      <c r="E1302" s="474"/>
      <c r="F1302" s="475"/>
    </row>
    <row r="1303" spans="1:6" ht="20.25">
      <c r="A1303" s="469"/>
      <c r="B1303" s="473"/>
      <c r="C1303" s="473"/>
      <c r="D1303" s="473"/>
      <c r="E1303" s="474"/>
      <c r="F1303" s="475"/>
    </row>
    <row r="1304" spans="1:6" ht="20.25">
      <c r="A1304" s="469"/>
      <c r="B1304" s="473"/>
      <c r="C1304" s="473"/>
      <c r="D1304" s="473"/>
      <c r="E1304" s="474"/>
      <c r="F1304" s="475"/>
    </row>
    <row r="1305" spans="1:6" ht="20.25">
      <c r="A1305" s="469"/>
      <c r="B1305" s="473"/>
      <c r="C1305" s="473"/>
      <c r="D1305" s="473"/>
      <c r="E1305" s="474"/>
      <c r="F1305" s="475"/>
    </row>
    <row r="1306" spans="1:6" ht="20.25">
      <c r="A1306" s="469"/>
      <c r="B1306" s="473"/>
      <c r="C1306" s="473"/>
      <c r="D1306" s="473"/>
      <c r="E1306" s="474"/>
      <c r="F1306" s="475"/>
    </row>
    <row r="1307" spans="1:6" ht="20.25">
      <c r="A1307" s="469"/>
      <c r="B1307" s="473"/>
      <c r="C1307" s="473"/>
      <c r="D1307" s="473"/>
      <c r="E1307" s="474"/>
      <c r="F1307" s="475"/>
    </row>
    <row r="1308" spans="1:6" ht="20.25">
      <c r="A1308" s="469"/>
      <c r="B1308" s="473"/>
      <c r="C1308" s="473"/>
      <c r="D1308" s="473"/>
      <c r="E1308" s="474"/>
      <c r="F1308" s="475"/>
    </row>
    <row r="1309" spans="1:6" ht="20.25">
      <c r="A1309" s="469"/>
      <c r="B1309" s="473"/>
      <c r="C1309" s="473"/>
      <c r="D1309" s="473"/>
      <c r="E1309" s="474"/>
      <c r="F1309" s="475"/>
    </row>
    <row r="1310" spans="1:6" ht="20.25">
      <c r="A1310" s="469"/>
      <c r="B1310" s="473"/>
      <c r="C1310" s="473"/>
      <c r="D1310" s="473"/>
      <c r="E1310" s="474"/>
      <c r="F1310" s="475"/>
    </row>
    <row r="1311" spans="1:6" ht="20.25">
      <c r="A1311" s="469"/>
      <c r="B1311" s="473"/>
      <c r="C1311" s="473"/>
      <c r="D1311" s="473"/>
      <c r="E1311" s="474"/>
      <c r="F1311" s="475"/>
    </row>
    <row r="1312" spans="1:6" ht="20.25">
      <c r="A1312" s="469"/>
      <c r="B1312" s="473"/>
      <c r="C1312" s="473"/>
      <c r="D1312" s="473"/>
      <c r="E1312" s="474"/>
      <c r="F1312" s="475"/>
    </row>
    <row r="1313" spans="1:6" ht="20.25">
      <c r="A1313" s="469"/>
      <c r="B1313" s="473"/>
      <c r="C1313" s="473"/>
      <c r="D1313" s="473"/>
      <c r="E1313" s="474"/>
      <c r="F1313" s="475"/>
    </row>
    <row r="1314" spans="1:6" ht="20.25">
      <c r="A1314" s="469"/>
      <c r="B1314" s="473"/>
      <c r="C1314" s="473"/>
      <c r="D1314" s="473"/>
      <c r="E1314" s="474"/>
      <c r="F1314" s="475"/>
    </row>
    <row r="1315" spans="1:6" ht="20.25">
      <c r="A1315" s="469"/>
      <c r="B1315" s="473"/>
      <c r="C1315" s="473"/>
      <c r="D1315" s="473"/>
      <c r="E1315" s="474"/>
      <c r="F1315" s="475"/>
    </row>
    <row r="1316" spans="1:6" ht="20.25">
      <c r="A1316" s="469"/>
      <c r="B1316" s="473"/>
      <c r="C1316" s="473"/>
      <c r="D1316" s="473"/>
      <c r="E1316" s="474"/>
      <c r="F1316" s="475"/>
    </row>
    <row r="1317" spans="1:6" ht="20.25">
      <c r="A1317" s="469"/>
      <c r="B1317" s="473"/>
      <c r="C1317" s="473"/>
      <c r="D1317" s="473"/>
      <c r="E1317" s="474"/>
      <c r="F1317" s="475"/>
    </row>
    <row r="1318" spans="1:6" ht="20.25">
      <c r="A1318" s="469"/>
      <c r="B1318" s="473"/>
      <c r="C1318" s="473"/>
      <c r="D1318" s="473"/>
      <c r="E1318" s="474"/>
      <c r="F1318" s="475"/>
    </row>
    <row r="1319" spans="1:6" ht="20.25">
      <c r="A1319" s="469"/>
      <c r="B1319" s="473"/>
      <c r="C1319" s="473"/>
      <c r="D1319" s="473"/>
      <c r="E1319" s="474"/>
      <c r="F1319" s="475"/>
    </row>
    <row r="1320" spans="1:6" ht="20.25">
      <c r="A1320" s="469"/>
      <c r="B1320" s="473"/>
      <c r="C1320" s="473"/>
      <c r="D1320" s="473"/>
      <c r="E1320" s="474"/>
      <c r="F1320" s="475"/>
    </row>
    <row r="1321" spans="1:6" ht="20.25">
      <c r="A1321" s="469"/>
      <c r="B1321" s="473"/>
      <c r="C1321" s="473"/>
      <c r="D1321" s="473"/>
      <c r="E1321" s="474"/>
      <c r="F1321" s="475"/>
    </row>
    <row r="1322" spans="1:6" ht="20.25">
      <c r="A1322" s="469"/>
      <c r="B1322" s="473"/>
      <c r="C1322" s="473"/>
      <c r="D1322" s="473"/>
      <c r="E1322" s="474"/>
      <c r="F1322" s="475"/>
    </row>
    <row r="1323" spans="1:6" ht="20.25">
      <c r="A1323" s="469"/>
      <c r="B1323" s="473"/>
      <c r="C1323" s="473"/>
      <c r="D1323" s="473"/>
      <c r="E1323" s="474"/>
      <c r="F1323" s="475"/>
    </row>
    <row r="1324" spans="1:6" ht="20.25">
      <c r="A1324" s="469"/>
      <c r="B1324" s="473"/>
      <c r="C1324" s="473"/>
      <c r="D1324" s="473"/>
      <c r="E1324" s="474"/>
      <c r="F1324" s="475"/>
    </row>
    <row r="1325" spans="1:6" ht="20.25">
      <c r="A1325" s="469"/>
      <c r="B1325" s="473"/>
      <c r="C1325" s="473"/>
      <c r="D1325" s="473"/>
      <c r="E1325" s="474"/>
      <c r="F1325" s="475"/>
    </row>
    <row r="1326" spans="1:6" ht="20.25">
      <c r="A1326" s="469"/>
      <c r="B1326" s="473"/>
      <c r="C1326" s="473"/>
      <c r="D1326" s="473"/>
      <c r="E1326" s="474"/>
      <c r="F1326" s="475"/>
    </row>
    <row r="1327" spans="1:6" ht="20.25">
      <c r="A1327" s="469"/>
      <c r="B1327" s="473"/>
      <c r="C1327" s="473"/>
      <c r="D1327" s="473"/>
      <c r="E1327" s="474"/>
      <c r="F1327" s="475"/>
    </row>
    <row r="1328" spans="1:6" ht="20.25">
      <c r="A1328" s="469"/>
      <c r="B1328" s="473"/>
      <c r="C1328" s="473"/>
      <c r="D1328" s="473"/>
      <c r="E1328" s="474"/>
      <c r="F1328" s="475"/>
    </row>
    <row r="1329" spans="1:6" ht="20.25">
      <c r="A1329" s="469"/>
      <c r="B1329" s="473"/>
      <c r="C1329" s="473"/>
      <c r="D1329" s="473"/>
      <c r="E1329" s="474"/>
      <c r="F1329" s="475"/>
    </row>
    <row r="1330" spans="1:6" ht="20.25">
      <c r="A1330" s="469"/>
      <c r="B1330" s="473"/>
      <c r="C1330" s="473"/>
      <c r="D1330" s="473"/>
      <c r="E1330" s="474"/>
      <c r="F1330" s="475"/>
    </row>
    <row r="1331" spans="1:6" ht="20.25">
      <c r="A1331" s="469"/>
      <c r="B1331" s="473"/>
      <c r="C1331" s="473"/>
      <c r="D1331" s="473"/>
      <c r="E1331" s="474"/>
      <c r="F1331" s="475"/>
    </row>
    <row r="1332" spans="1:6" ht="20.25">
      <c r="A1332" s="469"/>
      <c r="B1332" s="473"/>
      <c r="C1332" s="473"/>
      <c r="D1332" s="473"/>
      <c r="E1332" s="474"/>
      <c r="F1332" s="475"/>
    </row>
    <row r="1333" spans="1:6" ht="20.25">
      <c r="A1333" s="469"/>
      <c r="B1333" s="473"/>
      <c r="C1333" s="473"/>
      <c r="D1333" s="473"/>
      <c r="E1333" s="474"/>
      <c r="F1333" s="475"/>
    </row>
    <row r="1334" spans="1:6" ht="20.25">
      <c r="A1334" s="469"/>
      <c r="B1334" s="473"/>
      <c r="C1334" s="473"/>
      <c r="D1334" s="473"/>
      <c r="E1334" s="474"/>
      <c r="F1334" s="475"/>
    </row>
    <row r="1335" spans="1:6" ht="20.25">
      <c r="A1335" s="469"/>
      <c r="B1335" s="473"/>
      <c r="C1335" s="473"/>
      <c r="D1335" s="473"/>
      <c r="E1335" s="474"/>
      <c r="F1335" s="475"/>
    </row>
    <row r="1336" spans="1:6" ht="20.25">
      <c r="A1336" s="469"/>
      <c r="B1336" s="473"/>
      <c r="C1336" s="473"/>
      <c r="D1336" s="473"/>
      <c r="E1336" s="474"/>
      <c r="F1336" s="475"/>
    </row>
    <row r="1337" spans="1:6" ht="20.25">
      <c r="A1337" s="469"/>
      <c r="B1337" s="473"/>
      <c r="C1337" s="473"/>
      <c r="D1337" s="473"/>
      <c r="E1337" s="474"/>
      <c r="F1337" s="475"/>
    </row>
    <row r="1338" spans="1:6" ht="20.25">
      <c r="A1338" s="469"/>
      <c r="B1338" s="473"/>
      <c r="C1338" s="473"/>
      <c r="D1338" s="473"/>
      <c r="E1338" s="474"/>
      <c r="F1338" s="475"/>
    </row>
    <row r="1339" spans="1:6" ht="20.25">
      <c r="A1339" s="469"/>
      <c r="B1339" s="473"/>
      <c r="C1339" s="473"/>
      <c r="D1339" s="473"/>
      <c r="E1339" s="474"/>
      <c r="F1339" s="475"/>
    </row>
    <row r="1340" spans="1:6" ht="20.25">
      <c r="A1340" s="469"/>
      <c r="B1340" s="473"/>
      <c r="C1340" s="473"/>
      <c r="D1340" s="473"/>
      <c r="E1340" s="474"/>
      <c r="F1340" s="475"/>
    </row>
    <row r="1341" spans="1:6" ht="20.25">
      <c r="A1341" s="469"/>
      <c r="B1341" s="473"/>
      <c r="C1341" s="473"/>
      <c r="D1341" s="473"/>
      <c r="E1341" s="474"/>
      <c r="F1341" s="475"/>
    </row>
    <row r="1342" spans="1:6" ht="20.25">
      <c r="A1342" s="469"/>
      <c r="B1342" s="473"/>
      <c r="C1342" s="473"/>
      <c r="D1342" s="473"/>
      <c r="E1342" s="474"/>
      <c r="F1342" s="475"/>
    </row>
    <row r="1343" spans="1:6" ht="20.25">
      <c r="A1343" s="469"/>
      <c r="B1343" s="473"/>
      <c r="C1343" s="473"/>
      <c r="D1343" s="473"/>
      <c r="E1343" s="474"/>
      <c r="F1343" s="475"/>
    </row>
    <row r="1344" spans="1:6" ht="20.25">
      <c r="A1344" s="469"/>
      <c r="B1344" s="473"/>
      <c r="C1344" s="473"/>
      <c r="D1344" s="473"/>
      <c r="E1344" s="474"/>
      <c r="F1344" s="475"/>
    </row>
    <row r="1345" spans="1:6" ht="20.25">
      <c r="A1345" s="469"/>
      <c r="B1345" s="473"/>
      <c r="C1345" s="473"/>
      <c r="D1345" s="473"/>
      <c r="E1345" s="474"/>
      <c r="F1345" s="475"/>
    </row>
    <row r="1346" spans="1:6" ht="20.25">
      <c r="A1346" s="469"/>
      <c r="B1346" s="473"/>
      <c r="C1346" s="473"/>
      <c r="D1346" s="473"/>
      <c r="E1346" s="474"/>
      <c r="F1346" s="475"/>
    </row>
    <row r="1347" spans="1:6" ht="20.25">
      <c r="A1347" s="469"/>
      <c r="B1347" s="473"/>
      <c r="C1347" s="473"/>
      <c r="D1347" s="473"/>
      <c r="E1347" s="474"/>
      <c r="F1347" s="475"/>
    </row>
    <row r="1348" spans="1:6" ht="20.25">
      <c r="A1348" s="469"/>
      <c r="B1348" s="473"/>
      <c r="C1348" s="473"/>
      <c r="D1348" s="473"/>
      <c r="E1348" s="474"/>
      <c r="F1348" s="475"/>
    </row>
    <row r="1349" spans="1:6" ht="20.25">
      <c r="A1349" s="469"/>
      <c r="B1349" s="473"/>
      <c r="C1349" s="473"/>
      <c r="D1349" s="473"/>
      <c r="E1349" s="474"/>
      <c r="F1349" s="475"/>
    </row>
    <row r="1350" spans="1:6" ht="20.25">
      <c r="A1350" s="469"/>
      <c r="B1350" s="473"/>
      <c r="C1350" s="473"/>
      <c r="D1350" s="473"/>
      <c r="E1350" s="474"/>
      <c r="F1350" s="475"/>
    </row>
    <row r="1351" spans="1:6" ht="20.25">
      <c r="A1351" s="469"/>
      <c r="B1351" s="473"/>
      <c r="C1351" s="473"/>
      <c r="D1351" s="473"/>
      <c r="E1351" s="474"/>
      <c r="F1351" s="475"/>
    </row>
    <row r="1352" spans="1:6" ht="20.25">
      <c r="A1352" s="469"/>
      <c r="B1352" s="473"/>
      <c r="C1352" s="473"/>
      <c r="D1352" s="473"/>
      <c r="E1352" s="474"/>
      <c r="F1352" s="475"/>
    </row>
    <row r="1353" spans="1:6" ht="20.25">
      <c r="A1353" s="469"/>
      <c r="B1353" s="473"/>
      <c r="C1353" s="473"/>
      <c r="D1353" s="473"/>
      <c r="E1353" s="474"/>
      <c r="F1353" s="475"/>
    </row>
    <row r="1354" spans="1:6" ht="20.25">
      <c r="A1354" s="469"/>
      <c r="B1354" s="473"/>
      <c r="C1354" s="473"/>
      <c r="D1354" s="473"/>
      <c r="E1354" s="474"/>
      <c r="F1354" s="475"/>
    </row>
    <row r="1355" spans="1:6" ht="20.25">
      <c r="A1355" s="469"/>
      <c r="B1355" s="473"/>
      <c r="C1355" s="473"/>
      <c r="D1355" s="473"/>
      <c r="E1355" s="474"/>
      <c r="F1355" s="475"/>
    </row>
    <row r="1356" spans="1:6" ht="20.25">
      <c r="A1356" s="469"/>
      <c r="B1356" s="473"/>
      <c r="C1356" s="473"/>
      <c r="D1356" s="473"/>
      <c r="E1356" s="474"/>
      <c r="F1356" s="475"/>
    </row>
    <row r="1357" spans="1:6" ht="20.25">
      <c r="A1357" s="469"/>
      <c r="B1357" s="473"/>
      <c r="C1357" s="473"/>
      <c r="D1357" s="473"/>
      <c r="E1357" s="474"/>
      <c r="F1357" s="475"/>
    </row>
    <row r="1358" spans="1:6" ht="20.25">
      <c r="A1358" s="469"/>
      <c r="B1358" s="473"/>
      <c r="C1358" s="473"/>
      <c r="D1358" s="473"/>
      <c r="E1358" s="474"/>
      <c r="F1358" s="475"/>
    </row>
    <row r="1359" spans="1:6" ht="20.25">
      <c r="A1359" s="469"/>
      <c r="B1359" s="473"/>
      <c r="C1359" s="473"/>
      <c r="D1359" s="473"/>
      <c r="E1359" s="474"/>
      <c r="F1359" s="475"/>
    </row>
    <row r="1360" spans="1:6" ht="20.25">
      <c r="A1360" s="469"/>
      <c r="B1360" s="473"/>
      <c r="C1360" s="473"/>
      <c r="D1360" s="473"/>
      <c r="E1360" s="474"/>
      <c r="F1360" s="475"/>
    </row>
    <row r="1361" spans="1:6" ht="20.25">
      <c r="A1361" s="469"/>
      <c r="B1361" s="473"/>
      <c r="C1361" s="473"/>
      <c r="D1361" s="473"/>
      <c r="E1361" s="474"/>
      <c r="F1361" s="475"/>
    </row>
    <row r="1362" spans="1:6" ht="20.25">
      <c r="A1362" s="469"/>
      <c r="B1362" s="473"/>
      <c r="C1362" s="473"/>
      <c r="D1362" s="473"/>
      <c r="E1362" s="474"/>
      <c r="F1362" s="475"/>
    </row>
    <row r="1363" spans="1:6" ht="20.25">
      <c r="A1363" s="469"/>
      <c r="B1363" s="473"/>
      <c r="C1363" s="473"/>
      <c r="D1363" s="473"/>
      <c r="E1363" s="474"/>
      <c r="F1363" s="475"/>
    </row>
    <row r="1364" spans="1:6" ht="20.25">
      <c r="A1364" s="469"/>
      <c r="B1364" s="473"/>
      <c r="C1364" s="473"/>
      <c r="D1364" s="473"/>
      <c r="E1364" s="474"/>
      <c r="F1364" s="475"/>
    </row>
    <row r="1365" spans="1:6" ht="20.25">
      <c r="A1365" s="469"/>
      <c r="B1365" s="473"/>
      <c r="C1365" s="473"/>
      <c r="D1365" s="473"/>
      <c r="E1365" s="474"/>
      <c r="F1365" s="475"/>
    </row>
    <row r="1366" spans="1:6" ht="20.25">
      <c r="A1366" s="469"/>
      <c r="B1366" s="473"/>
      <c r="C1366" s="473"/>
      <c r="D1366" s="473"/>
      <c r="E1366" s="474"/>
      <c r="F1366" s="475"/>
    </row>
    <row r="1367" spans="1:6" ht="20.25">
      <c r="A1367" s="469"/>
      <c r="B1367" s="473"/>
      <c r="C1367" s="473"/>
      <c r="D1367" s="473"/>
      <c r="E1367" s="474"/>
      <c r="F1367" s="475"/>
    </row>
    <row r="1368" spans="1:6" ht="20.25">
      <c r="A1368" s="469"/>
      <c r="B1368" s="473"/>
      <c r="C1368" s="473"/>
      <c r="D1368" s="473"/>
      <c r="E1368" s="474"/>
      <c r="F1368" s="475"/>
    </row>
    <row r="1369" spans="1:6" ht="20.25">
      <c r="A1369" s="469"/>
      <c r="B1369" s="473"/>
      <c r="C1369" s="473"/>
      <c r="D1369" s="473"/>
      <c r="E1369" s="474"/>
      <c r="F1369" s="475"/>
    </row>
    <row r="1370" spans="1:6" ht="20.25">
      <c r="A1370" s="469"/>
      <c r="B1370" s="473"/>
      <c r="C1370" s="473"/>
      <c r="D1370" s="473"/>
      <c r="E1370" s="474"/>
      <c r="F1370" s="475"/>
    </row>
    <row r="1371" spans="1:6" ht="20.25">
      <c r="A1371" s="469"/>
      <c r="B1371" s="473"/>
      <c r="C1371" s="473"/>
      <c r="D1371" s="473"/>
      <c r="E1371" s="474"/>
      <c r="F1371" s="475"/>
    </row>
    <row r="1372" spans="1:6" ht="20.25">
      <c r="A1372" s="469"/>
      <c r="B1372" s="473"/>
      <c r="C1372" s="473"/>
      <c r="D1372" s="473"/>
      <c r="E1372" s="474"/>
      <c r="F1372" s="475"/>
    </row>
    <row r="1373" spans="1:6" ht="20.25">
      <c r="A1373" s="469"/>
      <c r="B1373" s="473"/>
      <c r="C1373" s="473"/>
      <c r="D1373" s="473"/>
      <c r="E1373" s="474"/>
      <c r="F1373" s="475"/>
    </row>
    <row r="1374" spans="1:6" ht="20.25">
      <c r="A1374" s="469"/>
      <c r="B1374" s="473"/>
      <c r="C1374" s="473"/>
      <c r="D1374" s="473"/>
      <c r="E1374" s="474"/>
      <c r="F1374" s="475"/>
    </row>
    <row r="1375" spans="1:6" ht="20.25">
      <c r="A1375" s="469"/>
      <c r="B1375" s="473"/>
      <c r="C1375" s="473"/>
      <c r="D1375" s="473"/>
      <c r="E1375" s="474"/>
      <c r="F1375" s="475"/>
    </row>
    <row r="1376" spans="1:6" ht="20.25">
      <c r="A1376" s="469"/>
      <c r="B1376" s="473"/>
      <c r="C1376" s="473"/>
      <c r="D1376" s="473"/>
      <c r="E1376" s="474"/>
      <c r="F1376" s="475"/>
    </row>
    <row r="1377" spans="1:6" ht="20.25">
      <c r="A1377" s="469"/>
      <c r="B1377" s="473"/>
      <c r="C1377" s="473"/>
      <c r="D1377" s="473"/>
      <c r="E1377" s="474"/>
      <c r="F1377" s="475"/>
    </row>
    <row r="1378" spans="1:6" ht="20.25">
      <c r="A1378" s="469"/>
      <c r="B1378" s="473"/>
      <c r="C1378" s="473"/>
      <c r="D1378" s="473"/>
      <c r="E1378" s="474"/>
      <c r="F1378" s="475"/>
    </row>
    <row r="1379" spans="1:6" ht="20.25">
      <c r="A1379" s="469"/>
      <c r="B1379" s="473"/>
      <c r="C1379" s="473"/>
      <c r="D1379" s="473"/>
      <c r="E1379" s="474"/>
      <c r="F1379" s="475"/>
    </row>
    <row r="1380" spans="1:6" ht="20.25">
      <c r="A1380" s="469"/>
      <c r="B1380" s="473"/>
      <c r="C1380" s="473"/>
      <c r="D1380" s="473"/>
      <c r="E1380" s="474"/>
      <c r="F1380" s="475"/>
    </row>
    <row r="1381" spans="1:6" ht="20.25">
      <c r="A1381" s="469"/>
      <c r="B1381" s="473"/>
      <c r="C1381" s="473"/>
      <c r="D1381" s="473"/>
      <c r="E1381" s="474"/>
      <c r="F1381" s="475"/>
    </row>
    <row r="1382" spans="1:6" ht="20.25">
      <c r="A1382" s="469"/>
      <c r="B1382" s="473"/>
      <c r="C1382" s="473"/>
      <c r="D1382" s="473"/>
      <c r="E1382" s="474"/>
      <c r="F1382" s="475"/>
    </row>
    <row r="1383" spans="1:6" ht="20.25">
      <c r="A1383" s="469"/>
      <c r="B1383" s="473"/>
      <c r="C1383" s="473"/>
      <c r="D1383" s="473"/>
      <c r="E1383" s="474"/>
      <c r="F1383" s="475"/>
    </row>
    <row r="1384" spans="1:6" ht="20.25">
      <c r="A1384" s="469"/>
      <c r="B1384" s="473"/>
      <c r="C1384" s="473"/>
      <c r="D1384" s="473"/>
      <c r="E1384" s="474"/>
      <c r="F1384" s="475"/>
    </row>
    <row r="1385" spans="1:6" ht="20.25">
      <c r="A1385" s="469"/>
      <c r="B1385" s="473"/>
      <c r="C1385" s="473"/>
      <c r="D1385" s="473"/>
      <c r="E1385" s="474"/>
      <c r="F1385" s="475"/>
    </row>
    <row r="1386" spans="1:6" ht="20.25">
      <c r="A1386" s="469"/>
      <c r="B1386" s="473"/>
      <c r="C1386" s="473"/>
      <c r="D1386" s="473"/>
      <c r="E1386" s="474"/>
      <c r="F1386" s="475"/>
    </row>
    <row r="1387" spans="1:6" ht="20.25">
      <c r="A1387" s="469"/>
      <c r="B1387" s="473"/>
      <c r="C1387" s="473"/>
      <c r="D1387" s="473"/>
      <c r="E1387" s="474"/>
      <c r="F1387" s="475"/>
    </row>
    <row r="1388" spans="1:6" ht="20.25">
      <c r="A1388" s="469"/>
      <c r="B1388" s="473"/>
      <c r="C1388" s="473"/>
      <c r="D1388" s="473"/>
      <c r="E1388" s="474"/>
      <c r="F1388" s="475"/>
    </row>
    <row r="1389" spans="1:6" ht="20.25">
      <c r="A1389" s="469"/>
      <c r="B1389" s="473"/>
      <c r="C1389" s="473"/>
      <c r="D1389" s="473"/>
      <c r="E1389" s="474"/>
      <c r="F1389" s="475"/>
    </row>
    <row r="1390" spans="1:6" ht="20.25">
      <c r="A1390" s="469"/>
      <c r="B1390" s="473"/>
      <c r="C1390" s="473"/>
      <c r="D1390" s="473"/>
      <c r="E1390" s="474"/>
      <c r="F1390" s="475"/>
    </row>
    <row r="1391" spans="1:6" ht="20.25">
      <c r="A1391" s="469"/>
      <c r="B1391" s="473"/>
      <c r="C1391" s="473"/>
      <c r="D1391" s="473"/>
      <c r="E1391" s="474"/>
      <c r="F1391" s="475"/>
    </row>
    <row r="1392" spans="1:6" ht="20.25">
      <c r="A1392" s="469"/>
      <c r="B1392" s="473"/>
      <c r="C1392" s="473"/>
      <c r="D1392" s="473"/>
      <c r="E1392" s="474"/>
      <c r="F1392" s="475"/>
    </row>
    <row r="1393" spans="1:6" ht="20.25">
      <c r="A1393" s="469"/>
      <c r="B1393" s="473"/>
      <c r="C1393" s="473"/>
      <c r="D1393" s="473"/>
      <c r="E1393" s="474"/>
      <c r="F1393" s="475"/>
    </row>
    <row r="1394" spans="1:6" ht="20.25">
      <c r="A1394" s="469"/>
      <c r="B1394" s="473"/>
      <c r="C1394" s="473"/>
      <c r="D1394" s="473"/>
      <c r="E1394" s="474"/>
      <c r="F1394" s="475"/>
    </row>
    <row r="1395" spans="1:6" ht="20.25">
      <c r="A1395" s="469"/>
      <c r="B1395" s="473"/>
      <c r="C1395" s="473"/>
      <c r="D1395" s="473"/>
      <c r="E1395" s="474"/>
      <c r="F1395" s="475"/>
    </row>
    <row r="1396" spans="1:6" ht="20.25">
      <c r="A1396" s="469"/>
      <c r="B1396" s="473"/>
      <c r="C1396" s="473"/>
      <c r="D1396" s="473"/>
      <c r="E1396" s="474"/>
      <c r="F1396" s="475"/>
    </row>
    <row r="1397" spans="1:6" ht="20.25">
      <c r="A1397" s="469"/>
      <c r="B1397" s="473"/>
      <c r="C1397" s="473"/>
      <c r="D1397" s="473"/>
      <c r="E1397" s="474"/>
      <c r="F1397" s="475"/>
    </row>
    <row r="1398" spans="1:6" ht="20.25">
      <c r="A1398" s="469"/>
      <c r="B1398" s="473"/>
      <c r="C1398" s="473"/>
      <c r="D1398" s="473"/>
      <c r="E1398" s="474"/>
      <c r="F1398" s="475"/>
    </row>
    <row r="1399" spans="1:6" ht="20.25">
      <c r="A1399" s="469"/>
      <c r="B1399" s="473"/>
      <c r="C1399" s="473"/>
      <c r="D1399" s="473"/>
      <c r="E1399" s="474"/>
      <c r="F1399" s="475"/>
    </row>
    <row r="1400" spans="1:6" ht="20.25">
      <c r="A1400" s="469"/>
      <c r="B1400" s="473"/>
      <c r="C1400" s="473"/>
      <c r="D1400" s="473"/>
      <c r="E1400" s="474"/>
      <c r="F1400" s="475"/>
    </row>
    <row r="1401" spans="1:6" ht="20.25">
      <c r="A1401" s="469"/>
      <c r="B1401" s="473"/>
      <c r="C1401" s="473"/>
      <c r="D1401" s="473"/>
      <c r="E1401" s="474"/>
      <c r="F1401" s="475"/>
    </row>
    <row r="1402" spans="1:6" ht="20.25">
      <c r="A1402" s="469"/>
      <c r="B1402" s="473"/>
      <c r="C1402" s="473"/>
      <c r="D1402" s="473"/>
      <c r="E1402" s="474"/>
      <c r="F1402" s="475"/>
    </row>
    <row r="1403" spans="1:6" ht="20.25">
      <c r="A1403" s="469"/>
      <c r="B1403" s="473"/>
      <c r="C1403" s="473"/>
      <c r="D1403" s="473"/>
      <c r="E1403" s="474"/>
      <c r="F1403" s="475"/>
    </row>
    <row r="1404" spans="1:6" ht="20.25">
      <c r="A1404" s="469"/>
      <c r="B1404" s="473"/>
      <c r="C1404" s="473"/>
      <c r="D1404" s="473"/>
      <c r="E1404" s="474"/>
      <c r="F1404" s="475"/>
    </row>
    <row r="1405" spans="1:6" ht="20.25">
      <c r="A1405" s="469"/>
      <c r="B1405" s="473"/>
      <c r="C1405" s="473"/>
      <c r="D1405" s="473"/>
      <c r="E1405" s="474"/>
      <c r="F1405" s="475"/>
    </row>
    <row r="1406" spans="1:6" ht="20.25">
      <c r="A1406" s="469"/>
      <c r="B1406" s="473"/>
      <c r="C1406" s="473"/>
      <c r="D1406" s="473"/>
      <c r="E1406" s="474"/>
      <c r="F1406" s="475"/>
    </row>
    <row r="1407" spans="1:6" ht="20.25">
      <c r="A1407" s="469"/>
      <c r="B1407" s="473"/>
      <c r="C1407" s="473"/>
      <c r="D1407" s="473"/>
      <c r="E1407" s="474"/>
      <c r="F1407" s="475"/>
    </row>
    <row r="1408" spans="1:6" ht="20.25">
      <c r="A1408" s="469"/>
      <c r="B1408" s="473"/>
      <c r="C1408" s="473"/>
      <c r="D1408" s="473"/>
      <c r="E1408" s="474"/>
      <c r="F1408" s="475"/>
    </row>
    <row r="1409" spans="1:6" ht="20.25">
      <c r="A1409" s="469"/>
      <c r="B1409" s="473"/>
      <c r="C1409" s="473"/>
      <c r="D1409" s="473"/>
      <c r="E1409" s="474"/>
      <c r="F1409" s="475"/>
    </row>
    <row r="1410" spans="1:6" ht="20.25">
      <c r="A1410" s="469"/>
      <c r="B1410" s="473"/>
      <c r="C1410" s="473"/>
      <c r="D1410" s="473"/>
      <c r="E1410" s="474"/>
      <c r="F1410" s="475"/>
    </row>
    <row r="1411" spans="1:6" ht="20.25">
      <c r="A1411" s="469"/>
      <c r="B1411" s="473"/>
      <c r="C1411" s="473"/>
      <c r="D1411" s="473"/>
      <c r="E1411" s="474"/>
      <c r="F1411" s="475"/>
    </row>
    <row r="1412" spans="1:6" ht="20.25">
      <c r="A1412" s="469"/>
      <c r="B1412" s="473"/>
      <c r="C1412" s="473"/>
      <c r="D1412" s="473"/>
      <c r="E1412" s="474"/>
      <c r="F1412" s="475"/>
    </row>
    <row r="1413" spans="1:6" ht="20.25">
      <c r="A1413" s="469"/>
      <c r="B1413" s="473"/>
      <c r="C1413" s="473"/>
      <c r="D1413" s="473"/>
      <c r="E1413" s="474"/>
      <c r="F1413" s="475"/>
    </row>
    <row r="1414" spans="1:6" ht="20.25">
      <c r="A1414" s="469"/>
      <c r="B1414" s="473"/>
      <c r="C1414" s="473"/>
      <c r="D1414" s="473"/>
      <c r="E1414" s="474"/>
      <c r="F1414" s="475"/>
    </row>
    <row r="1415" spans="1:6" ht="20.25">
      <c r="A1415" s="469"/>
      <c r="B1415" s="473"/>
      <c r="C1415" s="473"/>
      <c r="D1415" s="473"/>
      <c r="E1415" s="474"/>
      <c r="F1415" s="475"/>
    </row>
    <row r="1416" spans="1:6" ht="20.25">
      <c r="A1416" s="469"/>
      <c r="B1416" s="473"/>
      <c r="C1416" s="473"/>
      <c r="D1416" s="473"/>
      <c r="E1416" s="474"/>
      <c r="F1416" s="475"/>
    </row>
    <row r="1417" spans="1:6" ht="20.25">
      <c r="A1417" s="469"/>
      <c r="B1417" s="473"/>
      <c r="C1417" s="473"/>
      <c r="D1417" s="473"/>
      <c r="E1417" s="474"/>
      <c r="F1417" s="475"/>
    </row>
    <row r="1418" spans="1:6" ht="20.25">
      <c r="A1418" s="469"/>
      <c r="B1418" s="473"/>
      <c r="C1418" s="473"/>
      <c r="D1418" s="473"/>
      <c r="E1418" s="474"/>
      <c r="F1418" s="475"/>
    </row>
    <row r="1419" spans="1:6" ht="20.25">
      <c r="A1419" s="469"/>
      <c r="B1419" s="473"/>
      <c r="C1419" s="473"/>
      <c r="D1419" s="473"/>
      <c r="E1419" s="474"/>
      <c r="F1419" s="475"/>
    </row>
    <row r="1420" spans="1:6" ht="20.25">
      <c r="A1420" s="469"/>
      <c r="B1420" s="473"/>
      <c r="C1420" s="473"/>
      <c r="D1420" s="473"/>
      <c r="E1420" s="474"/>
      <c r="F1420" s="475"/>
    </row>
    <row r="1421" spans="1:6" ht="20.25">
      <c r="A1421" s="469"/>
      <c r="B1421" s="473"/>
      <c r="C1421" s="473"/>
      <c r="D1421" s="473"/>
      <c r="E1421" s="474"/>
      <c r="F1421" s="475"/>
    </row>
    <row r="1422" spans="1:6" ht="20.25">
      <c r="A1422" s="469"/>
      <c r="B1422" s="473"/>
      <c r="C1422" s="473"/>
      <c r="D1422" s="473"/>
      <c r="E1422" s="474"/>
      <c r="F1422" s="475"/>
    </row>
    <row r="1423" spans="1:6" ht="20.25">
      <c r="A1423" s="469"/>
      <c r="B1423" s="473"/>
      <c r="C1423" s="473"/>
      <c r="D1423" s="473"/>
      <c r="E1423" s="474"/>
      <c r="F1423" s="475"/>
    </row>
    <row r="1424" spans="1:6" ht="20.25">
      <c r="A1424" s="469"/>
      <c r="B1424" s="473"/>
      <c r="C1424" s="473"/>
      <c r="D1424" s="473"/>
      <c r="E1424" s="474"/>
      <c r="F1424" s="475"/>
    </row>
    <row r="1425" spans="1:6" ht="20.25">
      <c r="A1425" s="469"/>
      <c r="B1425" s="473"/>
      <c r="C1425" s="473"/>
      <c r="D1425" s="473"/>
      <c r="E1425" s="474"/>
      <c r="F1425" s="475"/>
    </row>
    <row r="1426" spans="1:6" ht="20.25">
      <c r="A1426" s="469"/>
      <c r="B1426" s="473"/>
      <c r="C1426" s="473"/>
      <c r="D1426" s="473"/>
      <c r="E1426" s="474"/>
      <c r="F1426" s="475"/>
    </row>
    <row r="1427" spans="1:6" ht="20.25">
      <c r="A1427" s="469"/>
      <c r="B1427" s="473"/>
      <c r="C1427" s="473"/>
      <c r="D1427" s="473"/>
      <c r="E1427" s="474"/>
      <c r="F1427" s="475"/>
    </row>
    <row r="1428" spans="1:6" ht="20.25">
      <c r="A1428" s="469"/>
      <c r="B1428" s="473"/>
      <c r="C1428" s="473"/>
      <c r="D1428" s="473"/>
      <c r="E1428" s="474"/>
      <c r="F1428" s="475"/>
    </row>
    <row r="1429" spans="1:6" ht="20.25">
      <c r="A1429" s="469"/>
      <c r="B1429" s="473"/>
      <c r="C1429" s="473"/>
      <c r="D1429" s="473"/>
      <c r="E1429" s="474"/>
      <c r="F1429" s="475"/>
    </row>
    <row r="1430" spans="1:6" ht="20.25">
      <c r="A1430" s="469"/>
      <c r="B1430" s="473"/>
      <c r="C1430" s="473"/>
      <c r="D1430" s="473"/>
      <c r="E1430" s="474"/>
      <c r="F1430" s="475"/>
    </row>
    <row r="1431" spans="1:6" ht="20.25">
      <c r="A1431" s="469"/>
      <c r="B1431" s="473"/>
      <c r="C1431" s="473"/>
      <c r="D1431" s="473"/>
      <c r="E1431" s="474"/>
      <c r="F1431" s="475"/>
    </row>
    <row r="1432" spans="1:6" ht="20.25">
      <c r="A1432" s="469"/>
      <c r="B1432" s="473"/>
      <c r="C1432" s="473"/>
      <c r="D1432" s="473"/>
      <c r="E1432" s="474"/>
      <c r="F1432" s="475"/>
    </row>
    <row r="1433" spans="1:6" ht="20.25">
      <c r="A1433" s="469"/>
      <c r="B1433" s="473"/>
      <c r="C1433" s="473"/>
      <c r="D1433" s="473"/>
      <c r="E1433" s="474"/>
      <c r="F1433" s="475"/>
    </row>
    <row r="1434" spans="1:6" ht="20.25">
      <c r="A1434" s="469"/>
      <c r="B1434" s="473"/>
      <c r="C1434" s="473"/>
      <c r="D1434" s="473"/>
      <c r="E1434" s="474"/>
      <c r="F1434" s="475"/>
    </row>
    <row r="1435" spans="1:6" ht="20.25">
      <c r="A1435" s="469"/>
      <c r="B1435" s="473"/>
      <c r="C1435" s="473"/>
      <c r="D1435" s="473"/>
      <c r="E1435" s="474"/>
      <c r="F1435" s="475"/>
    </row>
    <row r="1436" spans="1:6" ht="20.25">
      <c r="A1436" s="469"/>
      <c r="B1436" s="473"/>
      <c r="C1436" s="473"/>
      <c r="D1436" s="473"/>
      <c r="E1436" s="474"/>
      <c r="F1436" s="475"/>
    </row>
    <row r="1437" spans="1:6" ht="20.25">
      <c r="A1437" s="469"/>
      <c r="B1437" s="473"/>
      <c r="C1437" s="473"/>
      <c r="D1437" s="473"/>
      <c r="E1437" s="474"/>
      <c r="F1437" s="475"/>
    </row>
    <row r="1438" spans="1:6" ht="20.25">
      <c r="A1438" s="469"/>
      <c r="B1438" s="473"/>
      <c r="C1438" s="473"/>
      <c r="D1438" s="473"/>
      <c r="E1438" s="474"/>
      <c r="F1438" s="475"/>
    </row>
    <row r="1439" spans="1:6" ht="20.25">
      <c r="A1439" s="469"/>
      <c r="B1439" s="473"/>
      <c r="C1439" s="473"/>
      <c r="D1439" s="473"/>
      <c r="E1439" s="474"/>
      <c r="F1439" s="475"/>
    </row>
    <row r="1440" spans="1:6" ht="20.25">
      <c r="A1440" s="469"/>
      <c r="B1440" s="473"/>
      <c r="C1440" s="473"/>
      <c r="D1440" s="473"/>
      <c r="E1440" s="474"/>
      <c r="F1440" s="475"/>
    </row>
    <row r="1441" spans="1:6" ht="20.25">
      <c r="A1441" s="469"/>
      <c r="B1441" s="473"/>
      <c r="C1441" s="473"/>
      <c r="D1441" s="473"/>
      <c r="E1441" s="474"/>
      <c r="F1441" s="475"/>
    </row>
    <row r="1442" spans="1:6" ht="20.25">
      <c r="A1442" s="469"/>
      <c r="B1442" s="473"/>
      <c r="C1442" s="473"/>
      <c r="D1442" s="473"/>
      <c r="E1442" s="474"/>
      <c r="F1442" s="475"/>
    </row>
    <row r="1443" spans="1:6" ht="20.25">
      <c r="A1443" s="469"/>
      <c r="B1443" s="473"/>
      <c r="C1443" s="473"/>
      <c r="D1443" s="473"/>
      <c r="E1443" s="474"/>
      <c r="F1443" s="475"/>
    </row>
    <row r="1444" spans="1:6" ht="20.25">
      <c r="A1444" s="469"/>
      <c r="B1444" s="473"/>
      <c r="C1444" s="473"/>
      <c r="D1444" s="473"/>
      <c r="E1444" s="474"/>
      <c r="F1444" s="475"/>
    </row>
    <row r="1445" spans="1:6" ht="20.25">
      <c r="A1445" s="469"/>
      <c r="B1445" s="473"/>
      <c r="C1445" s="473"/>
      <c r="D1445" s="473"/>
      <c r="E1445" s="474"/>
      <c r="F1445" s="475"/>
    </row>
    <row r="1446" spans="1:6" ht="20.25">
      <c r="A1446" s="469"/>
      <c r="B1446" s="473"/>
      <c r="C1446" s="473"/>
      <c r="D1446" s="473"/>
      <c r="E1446" s="474"/>
      <c r="F1446" s="475"/>
    </row>
    <row r="1447" spans="1:6" ht="20.25">
      <c r="A1447" s="469"/>
      <c r="B1447" s="473"/>
      <c r="C1447" s="473"/>
      <c r="D1447" s="473"/>
      <c r="E1447" s="474"/>
      <c r="F1447" s="475"/>
    </row>
    <row r="1448" spans="1:6" ht="20.25">
      <c r="A1448" s="469"/>
      <c r="B1448" s="473"/>
      <c r="C1448" s="473"/>
      <c r="D1448" s="473"/>
      <c r="E1448" s="474"/>
      <c r="F1448" s="475"/>
    </row>
    <row r="1449" spans="1:6" ht="20.25">
      <c r="A1449" s="469"/>
      <c r="B1449" s="473"/>
      <c r="C1449" s="473"/>
      <c r="D1449" s="473"/>
      <c r="E1449" s="474"/>
      <c r="F1449" s="475"/>
    </row>
    <row r="1450" spans="1:6" ht="20.25">
      <c r="A1450" s="469"/>
      <c r="B1450" s="473"/>
      <c r="C1450" s="473"/>
      <c r="D1450" s="473"/>
      <c r="E1450" s="474"/>
      <c r="F1450" s="475"/>
    </row>
    <row r="1451" spans="1:6" ht="20.25">
      <c r="A1451" s="469"/>
      <c r="B1451" s="473"/>
      <c r="C1451" s="473"/>
      <c r="D1451" s="473"/>
      <c r="E1451" s="474"/>
      <c r="F1451" s="475"/>
    </row>
    <row r="1452" spans="1:6" ht="20.25">
      <c r="A1452" s="469"/>
      <c r="B1452" s="473"/>
      <c r="C1452" s="473"/>
      <c r="D1452" s="473"/>
      <c r="E1452" s="474"/>
      <c r="F1452" s="475"/>
    </row>
    <row r="1453" spans="1:6" ht="20.25">
      <c r="A1453" s="469"/>
      <c r="B1453" s="473"/>
      <c r="C1453" s="473"/>
      <c r="D1453" s="473"/>
      <c r="E1453" s="474"/>
      <c r="F1453" s="475"/>
    </row>
    <row r="1454" spans="1:6" ht="20.25">
      <c r="A1454" s="469"/>
      <c r="B1454" s="473"/>
      <c r="C1454" s="473"/>
      <c r="D1454" s="473"/>
      <c r="E1454" s="474"/>
      <c r="F1454" s="475"/>
    </row>
    <row r="1455" spans="1:6" ht="20.25">
      <c r="A1455" s="469"/>
      <c r="B1455" s="473"/>
      <c r="C1455" s="473"/>
      <c r="D1455" s="473"/>
      <c r="E1455" s="474"/>
      <c r="F1455" s="475"/>
    </row>
    <row r="1456" spans="1:6" ht="20.25">
      <c r="A1456" s="469"/>
      <c r="B1456" s="473"/>
      <c r="C1456" s="473"/>
      <c r="D1456" s="473"/>
      <c r="E1456" s="474"/>
      <c r="F1456" s="475"/>
    </row>
    <row r="1457" spans="1:6" ht="20.25">
      <c r="A1457" s="469"/>
      <c r="B1457" s="473"/>
      <c r="C1457" s="473"/>
      <c r="D1457" s="473"/>
      <c r="E1457" s="474"/>
      <c r="F1457" s="475"/>
    </row>
    <row r="1458" spans="1:6" ht="20.25">
      <c r="A1458" s="469"/>
      <c r="B1458" s="473"/>
      <c r="C1458" s="473"/>
      <c r="D1458" s="473"/>
      <c r="E1458" s="474"/>
      <c r="F1458" s="475"/>
    </row>
    <row r="1459" spans="1:6" ht="20.25">
      <c r="A1459" s="469"/>
      <c r="B1459" s="473"/>
      <c r="C1459" s="473"/>
      <c r="D1459" s="473"/>
      <c r="E1459" s="474"/>
      <c r="F1459" s="475"/>
    </row>
    <row r="1460" spans="1:6" ht="20.25">
      <c r="A1460" s="469"/>
      <c r="B1460" s="473"/>
      <c r="C1460" s="473"/>
      <c r="D1460" s="473"/>
      <c r="E1460" s="474"/>
      <c r="F1460" s="475"/>
    </row>
    <row r="1461" spans="1:6" ht="20.25">
      <c r="A1461" s="469"/>
      <c r="B1461" s="473"/>
      <c r="C1461" s="473"/>
      <c r="D1461" s="473"/>
      <c r="E1461" s="474"/>
      <c r="F1461" s="475"/>
    </row>
    <row r="1462" spans="1:6" ht="20.25">
      <c r="A1462" s="469"/>
      <c r="B1462" s="473"/>
      <c r="C1462" s="473"/>
      <c r="D1462" s="473"/>
      <c r="E1462" s="474"/>
      <c r="F1462" s="475"/>
    </row>
    <row r="1463" spans="1:6" ht="20.25">
      <c r="A1463" s="469"/>
      <c r="B1463" s="473"/>
      <c r="C1463" s="473"/>
      <c r="D1463" s="473"/>
      <c r="E1463" s="474"/>
      <c r="F1463" s="475"/>
    </row>
    <row r="1464" spans="1:6" ht="20.25">
      <c r="A1464" s="469"/>
      <c r="B1464" s="473"/>
      <c r="C1464" s="473"/>
      <c r="D1464" s="473"/>
      <c r="E1464" s="474"/>
      <c r="F1464" s="475"/>
    </row>
    <row r="1465" spans="1:6" ht="20.25">
      <c r="A1465" s="469"/>
      <c r="B1465" s="473"/>
      <c r="C1465" s="473"/>
      <c r="D1465" s="473"/>
      <c r="E1465" s="474"/>
      <c r="F1465" s="475"/>
    </row>
    <row r="1466" spans="1:6" ht="20.25">
      <c r="A1466" s="469"/>
      <c r="B1466" s="473"/>
      <c r="C1466" s="473"/>
      <c r="D1466" s="473"/>
      <c r="E1466" s="474"/>
      <c r="F1466" s="475"/>
    </row>
    <row r="1467" spans="1:6" ht="20.25">
      <c r="A1467" s="469"/>
      <c r="B1467" s="473"/>
      <c r="C1467" s="473"/>
      <c r="D1467" s="473"/>
      <c r="E1467" s="474"/>
      <c r="F1467" s="475"/>
    </row>
    <row r="1468" spans="1:6" ht="20.25">
      <c r="A1468" s="469"/>
      <c r="B1468" s="473"/>
      <c r="C1468" s="473"/>
      <c r="D1468" s="473"/>
      <c r="E1468" s="474"/>
      <c r="F1468" s="475"/>
    </row>
    <row r="1469" spans="1:6" ht="20.25">
      <c r="A1469" s="469"/>
      <c r="B1469" s="473"/>
      <c r="C1469" s="473"/>
      <c r="D1469" s="473"/>
      <c r="E1469" s="474"/>
      <c r="F1469" s="475"/>
    </row>
    <row r="1470" spans="1:6" ht="20.25">
      <c r="A1470" s="469"/>
      <c r="B1470" s="473"/>
      <c r="C1470" s="473"/>
      <c r="D1470" s="473"/>
      <c r="E1470" s="474"/>
      <c r="F1470" s="475"/>
    </row>
    <row r="1471" spans="1:6" ht="20.25">
      <c r="A1471" s="469"/>
      <c r="B1471" s="473"/>
      <c r="C1471" s="473"/>
      <c r="D1471" s="473"/>
      <c r="E1471" s="474"/>
      <c r="F1471" s="475"/>
    </row>
    <row r="1472" spans="1:6" ht="20.25">
      <c r="A1472" s="469"/>
      <c r="B1472" s="473"/>
      <c r="C1472" s="473"/>
      <c r="D1472" s="473"/>
      <c r="E1472" s="474"/>
      <c r="F1472" s="475"/>
    </row>
    <row r="1473" spans="1:6" ht="20.25">
      <c r="A1473" s="469"/>
      <c r="B1473" s="473"/>
      <c r="C1473" s="473"/>
      <c r="D1473" s="473"/>
      <c r="E1473" s="474"/>
      <c r="F1473" s="475"/>
    </row>
    <row r="1474" spans="1:6" ht="20.25">
      <c r="A1474" s="469"/>
      <c r="B1474" s="473"/>
      <c r="C1474" s="473"/>
      <c r="D1474" s="473"/>
      <c r="E1474" s="474"/>
      <c r="F1474" s="475"/>
    </row>
    <row r="1475" spans="1:6" ht="20.25">
      <c r="A1475" s="469"/>
      <c r="B1475" s="473"/>
      <c r="C1475" s="473"/>
      <c r="D1475" s="473"/>
      <c r="E1475" s="474"/>
      <c r="F1475" s="475"/>
    </row>
    <row r="1476" spans="1:6" ht="20.25">
      <c r="A1476" s="469"/>
      <c r="B1476" s="473"/>
      <c r="C1476" s="473"/>
      <c r="D1476" s="473"/>
      <c r="E1476" s="474"/>
      <c r="F1476" s="475"/>
    </row>
    <row r="1477" spans="1:6" ht="20.25">
      <c r="A1477" s="469"/>
      <c r="B1477" s="473"/>
      <c r="C1477" s="473"/>
      <c r="D1477" s="473"/>
      <c r="E1477" s="474"/>
      <c r="F1477" s="475"/>
    </row>
    <row r="1478" spans="1:6" ht="20.25">
      <c r="A1478" s="469"/>
      <c r="B1478" s="473"/>
      <c r="C1478" s="473"/>
      <c r="D1478" s="473"/>
      <c r="E1478" s="474"/>
      <c r="F1478" s="475"/>
    </row>
    <row r="1479" spans="1:6" ht="20.25">
      <c r="A1479" s="469"/>
      <c r="B1479" s="473"/>
      <c r="C1479" s="473"/>
      <c r="D1479" s="473"/>
      <c r="E1479" s="474"/>
      <c r="F1479" s="475"/>
    </row>
    <row r="1480" spans="1:6" ht="20.25">
      <c r="A1480" s="469"/>
      <c r="B1480" s="473"/>
      <c r="C1480" s="473"/>
      <c r="D1480" s="473"/>
      <c r="E1480" s="474"/>
      <c r="F1480" s="475"/>
    </row>
    <row r="1481" spans="1:6" ht="20.25">
      <c r="A1481" s="469"/>
      <c r="B1481" s="473"/>
      <c r="C1481" s="473"/>
      <c r="D1481" s="473"/>
      <c r="E1481" s="474"/>
      <c r="F1481" s="475"/>
    </row>
    <row r="1482" spans="1:6" ht="20.25">
      <c r="A1482" s="469"/>
      <c r="B1482" s="473"/>
      <c r="C1482" s="473"/>
      <c r="D1482" s="473"/>
      <c r="E1482" s="474"/>
      <c r="F1482" s="475"/>
    </row>
    <row r="1483" spans="1:6" ht="20.25">
      <c r="A1483" s="469"/>
      <c r="B1483" s="473"/>
      <c r="C1483" s="473"/>
      <c r="D1483" s="473"/>
      <c r="E1483" s="474"/>
      <c r="F1483" s="475"/>
    </row>
    <row r="1484" spans="1:6" ht="20.25">
      <c r="A1484" s="469"/>
      <c r="B1484" s="473"/>
      <c r="C1484" s="473"/>
      <c r="D1484" s="473"/>
      <c r="E1484" s="474"/>
      <c r="F1484" s="475"/>
    </row>
    <row r="1485" spans="1:6" ht="20.25">
      <c r="A1485" s="469"/>
      <c r="B1485" s="473"/>
      <c r="C1485" s="473"/>
      <c r="D1485" s="473"/>
      <c r="E1485" s="474"/>
      <c r="F1485" s="475"/>
    </row>
    <row r="1486" spans="1:6" ht="20.25">
      <c r="A1486" s="469"/>
      <c r="B1486" s="473"/>
      <c r="C1486" s="473"/>
      <c r="D1486" s="473"/>
      <c r="E1486" s="474"/>
      <c r="F1486" s="475"/>
    </row>
    <row r="1487" spans="1:6" ht="20.25">
      <c r="A1487" s="469"/>
      <c r="B1487" s="473"/>
      <c r="C1487" s="473"/>
      <c r="D1487" s="473"/>
      <c r="E1487" s="474"/>
      <c r="F1487" s="475"/>
    </row>
    <row r="1488" spans="1:6" ht="20.25">
      <c r="A1488" s="469"/>
      <c r="B1488" s="473"/>
      <c r="C1488" s="473"/>
      <c r="D1488" s="473"/>
      <c r="E1488" s="474"/>
      <c r="F1488" s="475"/>
    </row>
    <row r="1489" spans="1:6" ht="20.25">
      <c r="A1489" s="469"/>
      <c r="B1489" s="473"/>
      <c r="C1489" s="473"/>
      <c r="D1489" s="473"/>
      <c r="E1489" s="474"/>
      <c r="F1489" s="475"/>
    </row>
    <row r="1490" spans="1:6" ht="20.25">
      <c r="A1490" s="469"/>
      <c r="B1490" s="473"/>
      <c r="C1490" s="473"/>
      <c r="D1490" s="473"/>
      <c r="E1490" s="474"/>
      <c r="F1490" s="475"/>
    </row>
    <row r="1491" spans="1:6" ht="20.25">
      <c r="A1491" s="469"/>
      <c r="B1491" s="473"/>
      <c r="C1491" s="473"/>
      <c r="D1491" s="473"/>
      <c r="E1491" s="474"/>
      <c r="F1491" s="475"/>
    </row>
    <row r="1492" spans="1:6" ht="20.25">
      <c r="A1492" s="469"/>
      <c r="B1492" s="473"/>
      <c r="C1492" s="473"/>
      <c r="D1492" s="473"/>
      <c r="E1492" s="474"/>
      <c r="F1492" s="475"/>
    </row>
    <row r="1493" spans="1:6" ht="20.25">
      <c r="A1493" s="469"/>
      <c r="B1493" s="473"/>
      <c r="C1493" s="473"/>
      <c r="D1493" s="473"/>
      <c r="E1493" s="474"/>
      <c r="F1493" s="475"/>
    </row>
    <row r="1494" spans="1:6" ht="20.25">
      <c r="A1494" s="469"/>
      <c r="B1494" s="473"/>
      <c r="C1494" s="473"/>
      <c r="D1494" s="473"/>
      <c r="E1494" s="474"/>
      <c r="F1494" s="475"/>
    </row>
    <row r="1495" spans="1:6" ht="20.25">
      <c r="A1495" s="469"/>
      <c r="B1495" s="473"/>
      <c r="C1495" s="473"/>
      <c r="D1495" s="473"/>
      <c r="E1495" s="474"/>
      <c r="F1495" s="475"/>
    </row>
    <row r="1496" spans="1:6" ht="20.25">
      <c r="A1496" s="469"/>
      <c r="B1496" s="473"/>
      <c r="C1496" s="473"/>
      <c r="D1496" s="473"/>
      <c r="E1496" s="474"/>
      <c r="F1496" s="475"/>
    </row>
    <row r="1497" spans="1:6" ht="20.25">
      <c r="A1497" s="469"/>
      <c r="B1497" s="473"/>
      <c r="C1497" s="473"/>
      <c r="D1497" s="473"/>
      <c r="E1497" s="474"/>
      <c r="F1497" s="475"/>
    </row>
    <row r="1498" spans="1:6" ht="20.25">
      <c r="A1498" s="469"/>
      <c r="B1498" s="473"/>
      <c r="C1498" s="473"/>
      <c r="D1498" s="473"/>
      <c r="E1498" s="474"/>
      <c r="F1498" s="475"/>
    </row>
    <row r="1499" spans="1:6" ht="20.25">
      <c r="A1499" s="469"/>
      <c r="B1499" s="473"/>
      <c r="C1499" s="473"/>
      <c r="D1499" s="473"/>
      <c r="E1499" s="474"/>
      <c r="F1499" s="475"/>
    </row>
    <row r="1500" spans="1:6" ht="20.25">
      <c r="A1500" s="469"/>
      <c r="B1500" s="473"/>
      <c r="C1500" s="473"/>
      <c r="D1500" s="473"/>
      <c r="E1500" s="474"/>
      <c r="F1500" s="475"/>
    </row>
    <row r="1501" spans="1:6" ht="20.25">
      <c r="A1501" s="469"/>
      <c r="B1501" s="473"/>
      <c r="C1501" s="473"/>
      <c r="D1501" s="473"/>
      <c r="E1501" s="474"/>
      <c r="F1501" s="475"/>
    </row>
    <row r="1502" spans="1:6" ht="20.25">
      <c r="A1502" s="469"/>
      <c r="B1502" s="473"/>
      <c r="C1502" s="473"/>
      <c r="D1502" s="473"/>
      <c r="E1502" s="474"/>
      <c r="F1502" s="475"/>
    </row>
    <row r="1503" spans="1:6" ht="20.25">
      <c r="A1503" s="469"/>
      <c r="B1503" s="473"/>
      <c r="C1503" s="473"/>
      <c r="D1503" s="473"/>
      <c r="E1503" s="474"/>
      <c r="F1503" s="475"/>
    </row>
    <row r="1504" spans="1:6" ht="20.25">
      <c r="A1504" s="469"/>
      <c r="B1504" s="473"/>
      <c r="C1504" s="473"/>
      <c r="D1504" s="473"/>
      <c r="E1504" s="474"/>
      <c r="F1504" s="475"/>
    </row>
    <row r="1505" spans="1:6" ht="20.25">
      <c r="A1505" s="469"/>
      <c r="B1505" s="473"/>
      <c r="C1505" s="473"/>
      <c r="D1505" s="473"/>
      <c r="E1505" s="474"/>
      <c r="F1505" s="475"/>
    </row>
    <row r="1506" spans="1:6" ht="20.25">
      <c r="A1506" s="469"/>
      <c r="B1506" s="473"/>
      <c r="C1506" s="473"/>
      <c r="D1506" s="473"/>
      <c r="E1506" s="474"/>
      <c r="F1506" s="475"/>
    </row>
    <row r="1507" spans="1:6" ht="20.25">
      <c r="A1507" s="469"/>
      <c r="B1507" s="473"/>
      <c r="C1507" s="473"/>
      <c r="D1507" s="473"/>
      <c r="E1507" s="474"/>
      <c r="F1507" s="475"/>
    </row>
    <row r="1508" spans="1:6" ht="20.25">
      <c r="A1508" s="469"/>
      <c r="B1508" s="473"/>
      <c r="C1508" s="473"/>
      <c r="D1508" s="473"/>
      <c r="E1508" s="474"/>
      <c r="F1508" s="475"/>
    </row>
    <row r="1509" spans="1:6" ht="20.25">
      <c r="A1509" s="469"/>
      <c r="B1509" s="473"/>
      <c r="C1509" s="473"/>
      <c r="D1509" s="473"/>
      <c r="E1509" s="474"/>
      <c r="F1509" s="475"/>
    </row>
    <row r="1510" spans="1:6" ht="20.25">
      <c r="A1510" s="469"/>
      <c r="B1510" s="473"/>
      <c r="C1510" s="473"/>
      <c r="D1510" s="473"/>
      <c r="E1510" s="474"/>
      <c r="F1510" s="475"/>
    </row>
    <row r="1511" spans="1:6" ht="20.25">
      <c r="A1511" s="469"/>
      <c r="B1511" s="473"/>
      <c r="C1511" s="473"/>
      <c r="D1511" s="473"/>
      <c r="E1511" s="474"/>
      <c r="F1511" s="475"/>
    </row>
    <row r="1512" spans="1:6" ht="20.25">
      <c r="A1512" s="469"/>
      <c r="B1512" s="473"/>
      <c r="C1512" s="473"/>
      <c r="D1512" s="473"/>
      <c r="E1512" s="474"/>
      <c r="F1512" s="475"/>
    </row>
    <row r="1513" spans="1:6" ht="20.25">
      <c r="A1513" s="469"/>
      <c r="B1513" s="473"/>
      <c r="C1513" s="473"/>
      <c r="D1513" s="473"/>
      <c r="E1513" s="474"/>
      <c r="F1513" s="475"/>
    </row>
    <row r="1514" spans="1:6" ht="20.25">
      <c r="A1514" s="469"/>
      <c r="B1514" s="473"/>
      <c r="C1514" s="473"/>
      <c r="D1514" s="473"/>
      <c r="E1514" s="474"/>
      <c r="F1514" s="475"/>
    </row>
    <row r="1515" spans="1:6" ht="20.25">
      <c r="A1515" s="469"/>
      <c r="B1515" s="473"/>
      <c r="C1515" s="473"/>
      <c r="D1515" s="473"/>
      <c r="E1515" s="474"/>
      <c r="F1515" s="475"/>
    </row>
    <row r="1516" spans="1:6" ht="20.25">
      <c r="A1516" s="469"/>
      <c r="B1516" s="473"/>
      <c r="C1516" s="473"/>
      <c r="D1516" s="473"/>
      <c r="E1516" s="474"/>
      <c r="F1516" s="475"/>
    </row>
    <row r="1517" spans="1:6" ht="20.25">
      <c r="A1517" s="469"/>
      <c r="B1517" s="473"/>
      <c r="C1517" s="473"/>
      <c r="D1517" s="473"/>
      <c r="E1517" s="474"/>
      <c r="F1517" s="475"/>
    </row>
    <row r="1518" spans="1:6" ht="20.25">
      <c r="A1518" s="469"/>
      <c r="B1518" s="473"/>
      <c r="C1518" s="473"/>
      <c r="D1518" s="473"/>
      <c r="E1518" s="474"/>
      <c r="F1518" s="475"/>
    </row>
    <row r="1519" spans="1:6" ht="20.25">
      <c r="A1519" s="469"/>
      <c r="B1519" s="473"/>
      <c r="C1519" s="473"/>
      <c r="D1519" s="473"/>
      <c r="E1519" s="474"/>
      <c r="F1519" s="475"/>
    </row>
    <row r="1520" spans="1:6" ht="20.25">
      <c r="A1520" s="469"/>
      <c r="B1520" s="473"/>
      <c r="C1520" s="473"/>
      <c r="D1520" s="473"/>
      <c r="E1520" s="474"/>
      <c r="F1520" s="475"/>
    </row>
    <row r="1521" spans="1:6" ht="20.25">
      <c r="A1521" s="469"/>
      <c r="B1521" s="473"/>
      <c r="C1521" s="473"/>
      <c r="D1521" s="473"/>
      <c r="E1521" s="474"/>
      <c r="F1521" s="475"/>
    </row>
    <row r="1522" spans="1:6" ht="20.25">
      <c r="A1522" s="469"/>
      <c r="B1522" s="473"/>
      <c r="C1522" s="473"/>
      <c r="D1522" s="473"/>
      <c r="E1522" s="474"/>
      <c r="F1522" s="475"/>
    </row>
    <row r="1523" spans="1:6" ht="20.25">
      <c r="A1523" s="469"/>
      <c r="B1523" s="473"/>
      <c r="C1523" s="473"/>
      <c r="D1523" s="473"/>
      <c r="E1523" s="474"/>
      <c r="F1523" s="475"/>
    </row>
    <row r="1524" spans="1:6" ht="20.25">
      <c r="A1524" s="469"/>
      <c r="B1524" s="473"/>
      <c r="C1524" s="473"/>
      <c r="D1524" s="473"/>
      <c r="E1524" s="474"/>
      <c r="F1524" s="475"/>
    </row>
    <row r="1525" spans="1:6" ht="20.25">
      <c r="A1525" s="469"/>
      <c r="B1525" s="473"/>
      <c r="C1525" s="473"/>
      <c r="D1525" s="473"/>
      <c r="E1525" s="474"/>
      <c r="F1525" s="475"/>
    </row>
    <row r="1526" spans="1:6" ht="20.25">
      <c r="A1526" s="469"/>
      <c r="B1526" s="473"/>
      <c r="C1526" s="473"/>
      <c r="D1526" s="473"/>
      <c r="E1526" s="474"/>
      <c r="F1526" s="475"/>
    </row>
    <row r="1527" spans="1:6" ht="20.25">
      <c r="A1527" s="469"/>
      <c r="B1527" s="473"/>
      <c r="C1527" s="473"/>
      <c r="D1527" s="473"/>
      <c r="E1527" s="474"/>
      <c r="F1527" s="475"/>
    </row>
    <row r="1528" spans="1:6" ht="20.25">
      <c r="A1528" s="469"/>
      <c r="B1528" s="473"/>
      <c r="C1528" s="473"/>
      <c r="D1528" s="473"/>
      <c r="E1528" s="474"/>
      <c r="F1528" s="475"/>
    </row>
    <row r="1529" spans="1:6" ht="20.25">
      <c r="A1529" s="469"/>
      <c r="B1529" s="473"/>
      <c r="C1529" s="473"/>
      <c r="D1529" s="473"/>
      <c r="E1529" s="474"/>
      <c r="F1529" s="475"/>
    </row>
    <row r="1530" spans="1:6" ht="20.25">
      <c r="A1530" s="469"/>
      <c r="B1530" s="473"/>
      <c r="C1530" s="473"/>
      <c r="D1530" s="473"/>
      <c r="E1530" s="474"/>
      <c r="F1530" s="475"/>
    </row>
    <row r="1531" spans="1:6" ht="20.25">
      <c r="A1531" s="469"/>
      <c r="B1531" s="473"/>
      <c r="C1531" s="473"/>
      <c r="D1531" s="473"/>
      <c r="E1531" s="474"/>
      <c r="F1531" s="475"/>
    </row>
    <row r="1532" spans="1:6" ht="20.25">
      <c r="A1532" s="469"/>
      <c r="B1532" s="473"/>
      <c r="C1532" s="473"/>
      <c r="D1532" s="473"/>
      <c r="E1532" s="474"/>
      <c r="F1532" s="475"/>
    </row>
    <row r="1533" spans="1:6" ht="20.25">
      <c r="A1533" s="469"/>
      <c r="B1533" s="473"/>
      <c r="C1533" s="473"/>
      <c r="D1533" s="473"/>
      <c r="E1533" s="474"/>
      <c r="F1533" s="475"/>
    </row>
    <row r="1534" spans="1:6" ht="20.25">
      <c r="A1534" s="469"/>
      <c r="B1534" s="473"/>
      <c r="C1534" s="473"/>
      <c r="D1534" s="473"/>
      <c r="E1534" s="474"/>
      <c r="F1534" s="475"/>
    </row>
    <row r="1535" spans="1:6" ht="20.25">
      <c r="A1535" s="469"/>
      <c r="B1535" s="473"/>
      <c r="C1535" s="473"/>
      <c r="D1535" s="473"/>
      <c r="E1535" s="474"/>
      <c r="F1535" s="475"/>
    </row>
    <row r="1536" spans="1:6" ht="20.25">
      <c r="A1536" s="469"/>
      <c r="B1536" s="473"/>
      <c r="C1536" s="473"/>
      <c r="D1536" s="473"/>
      <c r="E1536" s="474"/>
      <c r="F1536" s="475"/>
    </row>
    <row r="1537" spans="1:6" ht="20.25">
      <c r="A1537" s="469"/>
      <c r="B1537" s="473"/>
      <c r="C1537" s="473"/>
      <c r="D1537" s="473"/>
      <c r="E1537" s="474"/>
      <c r="F1537" s="475"/>
    </row>
    <row r="1538" spans="1:6" ht="20.25">
      <c r="A1538" s="469"/>
      <c r="B1538" s="473"/>
      <c r="C1538" s="473"/>
      <c r="D1538" s="473"/>
      <c r="E1538" s="474"/>
      <c r="F1538" s="475"/>
    </row>
    <row r="1539" spans="1:6" ht="20.25">
      <c r="A1539" s="469"/>
      <c r="B1539" s="473"/>
      <c r="C1539" s="473"/>
      <c r="D1539" s="473"/>
      <c r="E1539" s="474"/>
      <c r="F1539" s="475"/>
    </row>
    <row r="1540" spans="1:6" ht="20.25">
      <c r="A1540" s="469"/>
      <c r="B1540" s="473"/>
      <c r="C1540" s="473"/>
      <c r="D1540" s="473"/>
      <c r="E1540" s="474"/>
      <c r="F1540" s="475"/>
    </row>
    <row r="1541" spans="1:6" ht="20.25">
      <c r="A1541" s="469"/>
      <c r="B1541" s="473"/>
      <c r="C1541" s="473"/>
      <c r="D1541" s="473"/>
      <c r="E1541" s="474"/>
      <c r="F1541" s="475"/>
    </row>
    <row r="1542" spans="1:6" ht="20.25">
      <c r="A1542" s="469"/>
      <c r="B1542" s="473"/>
      <c r="C1542" s="473"/>
      <c r="D1542" s="473"/>
      <c r="E1542" s="474"/>
      <c r="F1542" s="475"/>
    </row>
    <row r="1543" spans="1:6" ht="20.25">
      <c r="A1543" s="469"/>
      <c r="B1543" s="473"/>
      <c r="C1543" s="473"/>
      <c r="D1543" s="473"/>
      <c r="E1543" s="474"/>
      <c r="F1543" s="475"/>
    </row>
    <row r="1544" spans="1:6" ht="20.25">
      <c r="A1544" s="469"/>
      <c r="B1544" s="473"/>
      <c r="C1544" s="473"/>
      <c r="D1544" s="473"/>
      <c r="E1544" s="474"/>
      <c r="F1544" s="475"/>
    </row>
    <row r="1545" spans="1:6" ht="20.25">
      <c r="A1545" s="469"/>
      <c r="B1545" s="473"/>
      <c r="C1545" s="473"/>
      <c r="D1545" s="473"/>
      <c r="E1545" s="474"/>
      <c r="F1545" s="475"/>
    </row>
    <row r="1546" spans="1:6" ht="20.25">
      <c r="A1546" s="469"/>
      <c r="B1546" s="473"/>
      <c r="C1546" s="473"/>
      <c r="D1546" s="473"/>
      <c r="E1546" s="474"/>
      <c r="F1546" s="475"/>
    </row>
    <row r="1547" spans="1:6" ht="20.25">
      <c r="A1547" s="469"/>
      <c r="B1547" s="473"/>
      <c r="C1547" s="473"/>
      <c r="D1547" s="473"/>
      <c r="E1547" s="474"/>
      <c r="F1547" s="475"/>
    </row>
    <row r="1548" spans="1:6" ht="20.25">
      <c r="A1548" s="469"/>
      <c r="B1548" s="473"/>
      <c r="C1548" s="473"/>
      <c r="D1548" s="473"/>
      <c r="E1548" s="474"/>
      <c r="F1548" s="475"/>
    </row>
    <row r="1549" spans="1:6" ht="20.25">
      <c r="A1549" s="469"/>
      <c r="B1549" s="473"/>
      <c r="C1549" s="473"/>
      <c r="D1549" s="473"/>
      <c r="E1549" s="474"/>
      <c r="F1549" s="475"/>
    </row>
    <row r="1550" spans="1:6" ht="20.25">
      <c r="A1550" s="469"/>
      <c r="B1550" s="473"/>
      <c r="C1550" s="473"/>
      <c r="D1550" s="473"/>
      <c r="E1550" s="474"/>
      <c r="F1550" s="475"/>
    </row>
    <row r="1551" spans="1:6" ht="20.25">
      <c r="A1551" s="469"/>
      <c r="B1551" s="473"/>
      <c r="C1551" s="473"/>
      <c r="D1551" s="473"/>
      <c r="E1551" s="474"/>
      <c r="F1551" s="475"/>
    </row>
    <row r="1552" spans="1:6" ht="20.25">
      <c r="A1552" s="469"/>
      <c r="B1552" s="473"/>
      <c r="C1552" s="473"/>
      <c r="D1552" s="473"/>
      <c r="E1552" s="474"/>
      <c r="F1552" s="475"/>
    </row>
    <row r="1553" spans="1:6" ht="20.25">
      <c r="A1553" s="469"/>
      <c r="B1553" s="473"/>
      <c r="C1553" s="473"/>
      <c r="D1553" s="473"/>
      <c r="E1553" s="474"/>
      <c r="F1553" s="475"/>
    </row>
    <row r="1554" spans="1:6" ht="20.25">
      <c r="A1554" s="469"/>
      <c r="B1554" s="473"/>
      <c r="C1554" s="473"/>
      <c r="D1554" s="473"/>
      <c r="E1554" s="474"/>
      <c r="F1554" s="475"/>
    </row>
    <row r="1555" spans="1:6" ht="20.25">
      <c r="A1555" s="469"/>
      <c r="B1555" s="473"/>
      <c r="C1555" s="473"/>
      <c r="D1555" s="473"/>
      <c r="E1555" s="474"/>
      <c r="F1555" s="475"/>
    </row>
    <row r="1556" spans="1:6" ht="20.25">
      <c r="A1556" s="469"/>
      <c r="B1556" s="473"/>
      <c r="C1556" s="473"/>
      <c r="D1556" s="473"/>
      <c r="E1556" s="474"/>
      <c r="F1556" s="475"/>
    </row>
    <row r="1557" spans="1:6" ht="20.25">
      <c r="A1557" s="469"/>
      <c r="B1557" s="473"/>
      <c r="C1557" s="473"/>
      <c r="D1557" s="473"/>
      <c r="E1557" s="474"/>
      <c r="F1557" s="475"/>
    </row>
    <row r="1558" spans="1:6" ht="20.25">
      <c r="A1558" s="469"/>
      <c r="B1558" s="473"/>
      <c r="C1558" s="473"/>
      <c r="D1558" s="473"/>
      <c r="E1558" s="474"/>
      <c r="F1558" s="475"/>
    </row>
    <row r="1559" spans="1:6" ht="20.25">
      <c r="A1559" s="469"/>
      <c r="B1559" s="473"/>
      <c r="C1559" s="473"/>
      <c r="D1559" s="473"/>
      <c r="E1559" s="474"/>
      <c r="F1559" s="475"/>
    </row>
    <row r="1560" spans="1:6" ht="20.25">
      <c r="A1560" s="469"/>
      <c r="B1560" s="473"/>
      <c r="C1560" s="473"/>
      <c r="D1560" s="473"/>
      <c r="E1560" s="474"/>
      <c r="F1560" s="475"/>
    </row>
    <row r="1561" spans="1:6" ht="20.25">
      <c r="A1561" s="469"/>
      <c r="B1561" s="473"/>
      <c r="C1561" s="473"/>
      <c r="D1561" s="473"/>
      <c r="E1561" s="474"/>
      <c r="F1561" s="475"/>
    </row>
    <row r="1562" spans="1:6" ht="20.25">
      <c r="A1562" s="469"/>
      <c r="B1562" s="473"/>
      <c r="C1562" s="473"/>
      <c r="D1562" s="473"/>
      <c r="E1562" s="474"/>
      <c r="F1562" s="475"/>
    </row>
    <row r="1563" spans="1:6" ht="20.25">
      <c r="A1563" s="469"/>
      <c r="B1563" s="473"/>
      <c r="C1563" s="473"/>
      <c r="D1563" s="473"/>
      <c r="E1563" s="474"/>
      <c r="F1563" s="475"/>
    </row>
    <row r="1564" spans="1:6" ht="20.25">
      <c r="A1564" s="469"/>
      <c r="B1564" s="473"/>
      <c r="C1564" s="473"/>
      <c r="D1564" s="473"/>
      <c r="E1564" s="474"/>
      <c r="F1564" s="475"/>
    </row>
    <row r="1565" spans="1:6" ht="20.25">
      <c r="A1565" s="469"/>
      <c r="B1565" s="473"/>
      <c r="C1565" s="473"/>
      <c r="D1565" s="473"/>
      <c r="E1565" s="474"/>
      <c r="F1565" s="475"/>
    </row>
    <row r="1566" spans="1:6" ht="20.25">
      <c r="A1566" s="469"/>
      <c r="B1566" s="473"/>
      <c r="C1566" s="473"/>
      <c r="D1566" s="473"/>
      <c r="E1566" s="474"/>
      <c r="F1566" s="475"/>
    </row>
    <row r="1567" spans="1:6" ht="20.25">
      <c r="A1567" s="469"/>
      <c r="B1567" s="473"/>
      <c r="C1567" s="473"/>
      <c r="D1567" s="473"/>
      <c r="E1567" s="474"/>
      <c r="F1567" s="475"/>
    </row>
    <row r="1568" spans="1:6" ht="20.25">
      <c r="A1568" s="469"/>
      <c r="B1568" s="473"/>
      <c r="C1568" s="473"/>
      <c r="D1568" s="473"/>
      <c r="E1568" s="474"/>
      <c r="F1568" s="475"/>
    </row>
    <row r="1569" spans="1:6" ht="20.25">
      <c r="A1569" s="469"/>
      <c r="B1569" s="473"/>
      <c r="C1569" s="473"/>
      <c r="D1569" s="473"/>
      <c r="E1569" s="474"/>
      <c r="F1569" s="475"/>
    </row>
    <row r="1570" spans="1:6" ht="20.25">
      <c r="A1570" s="469"/>
      <c r="B1570" s="473"/>
      <c r="C1570" s="473"/>
      <c r="D1570" s="473"/>
      <c r="E1570" s="474"/>
      <c r="F1570" s="475"/>
    </row>
    <row r="1571" spans="1:6" ht="20.25">
      <c r="A1571" s="469"/>
      <c r="B1571" s="473"/>
      <c r="C1571" s="473"/>
      <c r="D1571" s="473"/>
      <c r="E1571" s="474"/>
      <c r="F1571" s="475"/>
    </row>
    <row r="1572" spans="1:6" ht="20.25">
      <c r="A1572" s="469"/>
      <c r="B1572" s="473"/>
      <c r="C1572" s="473"/>
      <c r="D1572" s="473"/>
      <c r="E1572" s="474"/>
      <c r="F1572" s="475"/>
    </row>
    <row r="1573" spans="1:6" ht="20.25">
      <c r="A1573" s="469"/>
      <c r="B1573" s="473"/>
      <c r="C1573" s="473"/>
      <c r="D1573" s="473"/>
      <c r="E1573" s="474"/>
      <c r="F1573" s="475"/>
    </row>
    <row r="1574" spans="1:6" ht="20.25">
      <c r="A1574" s="469"/>
      <c r="B1574" s="473"/>
      <c r="C1574" s="473"/>
      <c r="D1574" s="473"/>
      <c r="E1574" s="474"/>
      <c r="F1574" s="475"/>
    </row>
    <row r="1575" spans="1:6" ht="20.25">
      <c r="A1575" s="469"/>
      <c r="B1575" s="473"/>
      <c r="C1575" s="473"/>
      <c r="D1575" s="473"/>
      <c r="E1575" s="474"/>
      <c r="F1575" s="475"/>
    </row>
    <row r="1576" spans="1:6" ht="20.25">
      <c r="A1576" s="469"/>
      <c r="B1576" s="473"/>
      <c r="C1576" s="473"/>
      <c r="D1576" s="473"/>
      <c r="E1576" s="474"/>
      <c r="F1576" s="475"/>
    </row>
    <row r="1577" spans="1:6" ht="20.25">
      <c r="A1577" s="469"/>
      <c r="B1577" s="473"/>
      <c r="C1577" s="473"/>
      <c r="D1577" s="473"/>
      <c r="E1577" s="474"/>
      <c r="F1577" s="475"/>
    </row>
    <row r="1578" spans="1:6" ht="20.25">
      <c r="A1578" s="469"/>
      <c r="B1578" s="473"/>
      <c r="C1578" s="473"/>
      <c r="D1578" s="473"/>
      <c r="E1578" s="474"/>
      <c r="F1578" s="475"/>
    </row>
    <row r="1579" spans="1:6" ht="20.25">
      <c r="A1579" s="469"/>
      <c r="B1579" s="473"/>
      <c r="C1579" s="473"/>
      <c r="D1579" s="473"/>
      <c r="E1579" s="474"/>
      <c r="F1579" s="475"/>
    </row>
    <row r="1580" spans="1:6" ht="20.25">
      <c r="A1580" s="469"/>
      <c r="B1580" s="473"/>
      <c r="C1580" s="473"/>
      <c r="D1580" s="473"/>
      <c r="E1580" s="474"/>
      <c r="F1580" s="475"/>
    </row>
    <row r="1581" spans="1:6" ht="20.25">
      <c r="A1581" s="469"/>
      <c r="B1581" s="473"/>
      <c r="C1581" s="473"/>
      <c r="D1581" s="473"/>
      <c r="E1581" s="474"/>
      <c r="F1581" s="475"/>
    </row>
    <row r="1582" spans="1:6" ht="20.25">
      <c r="A1582" s="469"/>
      <c r="B1582" s="473"/>
      <c r="C1582" s="473"/>
      <c r="D1582" s="473"/>
      <c r="E1582" s="474"/>
      <c r="F1582" s="475"/>
    </row>
    <row r="1583" spans="1:6" ht="20.25">
      <c r="A1583" s="469"/>
      <c r="B1583" s="473"/>
      <c r="C1583" s="473"/>
      <c r="D1583" s="473"/>
      <c r="E1583" s="474"/>
      <c r="F1583" s="475"/>
    </row>
    <row r="1584" spans="1:6" ht="20.25">
      <c r="A1584" s="469"/>
      <c r="B1584" s="473"/>
      <c r="C1584" s="473"/>
      <c r="D1584" s="473"/>
      <c r="E1584" s="474"/>
      <c r="F1584" s="475"/>
    </row>
    <row r="1585" spans="1:6" ht="20.25">
      <c r="A1585" s="469"/>
      <c r="B1585" s="473"/>
      <c r="C1585" s="473"/>
      <c r="D1585" s="473"/>
      <c r="E1585" s="474"/>
      <c r="F1585" s="475"/>
    </row>
    <row r="1586" spans="1:6" ht="20.25">
      <c r="A1586" s="469"/>
      <c r="B1586" s="473"/>
      <c r="C1586" s="473"/>
      <c r="D1586" s="473"/>
      <c r="E1586" s="474"/>
      <c r="F1586" s="475"/>
    </row>
    <row r="1587" spans="1:6" ht="20.25">
      <c r="A1587" s="469"/>
      <c r="B1587" s="473"/>
      <c r="C1587" s="473"/>
      <c r="D1587" s="473"/>
      <c r="E1587" s="474"/>
      <c r="F1587" s="475"/>
    </row>
    <row r="1588" spans="1:6" ht="20.25">
      <c r="A1588" s="469"/>
      <c r="B1588" s="473"/>
      <c r="C1588" s="473"/>
      <c r="D1588" s="473"/>
      <c r="E1588" s="474"/>
      <c r="F1588" s="475"/>
    </row>
    <row r="1589" spans="1:6" ht="20.25">
      <c r="A1589" s="469"/>
      <c r="B1589" s="473"/>
      <c r="C1589" s="473"/>
      <c r="D1589" s="473"/>
      <c r="E1589" s="474"/>
      <c r="F1589" s="475"/>
    </row>
    <row r="1590" spans="1:6" ht="20.25">
      <c r="A1590" s="469"/>
      <c r="B1590" s="473"/>
      <c r="C1590" s="473"/>
      <c r="D1590" s="473"/>
      <c r="E1590" s="474"/>
      <c r="F1590" s="475"/>
    </row>
    <row r="1591" spans="1:6" ht="20.25">
      <c r="A1591" s="469"/>
      <c r="B1591" s="473"/>
      <c r="C1591" s="473"/>
      <c r="D1591" s="473"/>
      <c r="E1591" s="474"/>
      <c r="F1591" s="475"/>
    </row>
    <row r="1592" spans="1:6" ht="20.25">
      <c r="A1592" s="469"/>
      <c r="B1592" s="473"/>
      <c r="C1592" s="473"/>
      <c r="D1592" s="473"/>
      <c r="E1592" s="474"/>
      <c r="F1592" s="475"/>
    </row>
    <row r="1593" spans="1:6" ht="20.25">
      <c r="A1593" s="469"/>
      <c r="B1593" s="473"/>
      <c r="C1593" s="473"/>
      <c r="D1593" s="473"/>
      <c r="E1593" s="474"/>
      <c r="F1593" s="475"/>
    </row>
    <row r="1594" spans="1:6" ht="20.25">
      <c r="A1594" s="469"/>
      <c r="B1594" s="473"/>
      <c r="C1594" s="473"/>
      <c r="D1594" s="473"/>
      <c r="E1594" s="474"/>
      <c r="F1594" s="475"/>
    </row>
    <row r="1595" spans="1:6" ht="20.25">
      <c r="A1595" s="469"/>
      <c r="B1595" s="473"/>
      <c r="C1595" s="473"/>
      <c r="D1595" s="473"/>
      <c r="E1595" s="474"/>
      <c r="F1595" s="475"/>
    </row>
    <row r="1596" spans="1:6" ht="20.25">
      <c r="A1596" s="469"/>
      <c r="B1596" s="473"/>
      <c r="C1596" s="473"/>
      <c r="D1596" s="473"/>
      <c r="E1596" s="474"/>
      <c r="F1596" s="475"/>
    </row>
    <row r="1597" spans="1:6" ht="20.25">
      <c r="A1597" s="469"/>
      <c r="B1597" s="473"/>
      <c r="C1597" s="473"/>
      <c r="D1597" s="473"/>
      <c r="E1597" s="474"/>
      <c r="F1597" s="475"/>
    </row>
    <row r="1598" spans="1:6" ht="20.25">
      <c r="A1598" s="469"/>
      <c r="B1598" s="473"/>
      <c r="C1598" s="473"/>
      <c r="D1598" s="473"/>
      <c r="E1598" s="474"/>
      <c r="F1598" s="475"/>
    </row>
    <row r="1599" spans="1:6" ht="20.25">
      <c r="A1599" s="469"/>
      <c r="B1599" s="473"/>
      <c r="C1599" s="473"/>
      <c r="D1599" s="473"/>
      <c r="E1599" s="474"/>
      <c r="F1599" s="475"/>
    </row>
    <row r="1600" spans="1:6" ht="20.25">
      <c r="A1600" s="469"/>
      <c r="B1600" s="473"/>
      <c r="C1600" s="473"/>
      <c r="D1600" s="473"/>
      <c r="E1600" s="474"/>
      <c r="F1600" s="475"/>
    </row>
    <row r="1601" spans="1:6" ht="20.25">
      <c r="A1601" s="469"/>
      <c r="B1601" s="473"/>
      <c r="C1601" s="473"/>
      <c r="D1601" s="473"/>
      <c r="E1601" s="474"/>
      <c r="F1601" s="475"/>
    </row>
    <row r="1602" spans="1:6" ht="20.25">
      <c r="A1602" s="469"/>
      <c r="B1602" s="473"/>
      <c r="C1602" s="473"/>
      <c r="D1602" s="473"/>
      <c r="E1602" s="474"/>
      <c r="F1602" s="475"/>
    </row>
    <row r="1603" spans="1:6" ht="20.25">
      <c r="A1603" s="469"/>
      <c r="B1603" s="473"/>
      <c r="C1603" s="473"/>
      <c r="D1603" s="473"/>
      <c r="E1603" s="474"/>
      <c r="F1603" s="475"/>
    </row>
    <row r="1604" spans="1:6" ht="20.25">
      <c r="A1604" s="469"/>
      <c r="B1604" s="473"/>
      <c r="C1604" s="473"/>
      <c r="D1604" s="473"/>
      <c r="E1604" s="474"/>
      <c r="F1604" s="475"/>
    </row>
    <row r="1605" spans="1:6" ht="20.25">
      <c r="A1605" s="469"/>
      <c r="B1605" s="473"/>
      <c r="C1605" s="473"/>
      <c r="D1605" s="473"/>
      <c r="E1605" s="474"/>
      <c r="F1605" s="475"/>
    </row>
    <row r="1606" spans="1:6" ht="20.25">
      <c r="A1606" s="469"/>
      <c r="B1606" s="473"/>
      <c r="C1606" s="473"/>
      <c r="D1606" s="473"/>
      <c r="E1606" s="474"/>
      <c r="F1606" s="475"/>
    </row>
    <row r="1607" spans="1:6" ht="20.25">
      <c r="A1607" s="469"/>
      <c r="B1607" s="473"/>
      <c r="C1607" s="473"/>
      <c r="D1607" s="473"/>
      <c r="E1607" s="474"/>
      <c r="F1607" s="475"/>
    </row>
    <row r="1608" spans="1:6" ht="20.25">
      <c r="A1608" s="469"/>
      <c r="B1608" s="473"/>
      <c r="C1608" s="473"/>
      <c r="D1608" s="473"/>
      <c r="E1608" s="474"/>
      <c r="F1608" s="475"/>
    </row>
    <row r="1609" spans="1:6" ht="20.25">
      <c r="A1609" s="469"/>
      <c r="B1609" s="473"/>
      <c r="C1609" s="473"/>
      <c r="D1609" s="473"/>
      <c r="E1609" s="474"/>
      <c r="F1609" s="475"/>
    </row>
    <row r="1610" spans="1:6" ht="20.25">
      <c r="A1610" s="469"/>
      <c r="B1610" s="473"/>
      <c r="C1610" s="473"/>
      <c r="D1610" s="473"/>
      <c r="E1610" s="474"/>
      <c r="F1610" s="475"/>
    </row>
    <row r="1611" spans="1:6" ht="20.25">
      <c r="A1611" s="469"/>
      <c r="B1611" s="473"/>
      <c r="C1611" s="473"/>
      <c r="D1611" s="473"/>
      <c r="E1611" s="474"/>
      <c r="F1611" s="475"/>
    </row>
    <row r="1612" spans="1:6" ht="20.25">
      <c r="A1612" s="469"/>
      <c r="B1612" s="473"/>
      <c r="C1612" s="473"/>
      <c r="D1612" s="473"/>
      <c r="E1612" s="474"/>
      <c r="F1612" s="475"/>
    </row>
    <row r="1613" spans="1:6" ht="20.25">
      <c r="A1613" s="469"/>
      <c r="B1613" s="473"/>
      <c r="C1613" s="473"/>
      <c r="D1613" s="473"/>
      <c r="E1613" s="474"/>
      <c r="F1613" s="475"/>
    </row>
    <row r="1614" spans="1:6" ht="20.25">
      <c r="A1614" s="469"/>
      <c r="B1614" s="473"/>
      <c r="C1614" s="473"/>
      <c r="D1614" s="473"/>
      <c r="E1614" s="474"/>
      <c r="F1614" s="475"/>
    </row>
    <row r="1615" spans="1:6" ht="20.25">
      <c r="A1615" s="469"/>
      <c r="B1615" s="473"/>
      <c r="C1615" s="473"/>
      <c r="D1615" s="473"/>
      <c r="E1615" s="474"/>
      <c r="F1615" s="475"/>
    </row>
    <row r="1616" spans="1:6" ht="20.25">
      <c r="A1616" s="469"/>
      <c r="B1616" s="473"/>
      <c r="C1616" s="473"/>
      <c r="D1616" s="473"/>
      <c r="E1616" s="474"/>
      <c r="F1616" s="475"/>
    </row>
    <row r="1617" spans="1:6" ht="20.25">
      <c r="A1617" s="469"/>
      <c r="B1617" s="473"/>
      <c r="C1617" s="473"/>
      <c r="D1617" s="473"/>
      <c r="E1617" s="474"/>
      <c r="F1617" s="475"/>
    </row>
    <row r="1618" spans="1:6" ht="20.25">
      <c r="A1618" s="469"/>
      <c r="B1618" s="473"/>
      <c r="C1618" s="473"/>
      <c r="D1618" s="473"/>
      <c r="E1618" s="474"/>
      <c r="F1618" s="475"/>
    </row>
    <row r="1619" spans="1:6" ht="20.25">
      <c r="A1619" s="469"/>
      <c r="B1619" s="473"/>
      <c r="C1619" s="473"/>
      <c r="D1619" s="473"/>
      <c r="E1619" s="474"/>
      <c r="F1619" s="475"/>
    </row>
    <row r="1620" spans="1:6" ht="20.25">
      <c r="A1620" s="469"/>
      <c r="B1620" s="473"/>
      <c r="C1620" s="473"/>
      <c r="D1620" s="473"/>
      <c r="E1620" s="474"/>
      <c r="F1620" s="475"/>
    </row>
    <row r="1621" spans="1:6" ht="20.25">
      <c r="A1621" s="469"/>
      <c r="B1621" s="473"/>
      <c r="C1621" s="473"/>
      <c r="D1621" s="473"/>
      <c r="E1621" s="474"/>
      <c r="F1621" s="475"/>
    </row>
    <row r="1622" spans="1:6" ht="20.25">
      <c r="A1622" s="469"/>
      <c r="B1622" s="473"/>
      <c r="C1622" s="473"/>
      <c r="D1622" s="473"/>
      <c r="E1622" s="474"/>
      <c r="F1622" s="475"/>
    </row>
    <row r="1623" spans="1:6" ht="20.25">
      <c r="A1623" s="469"/>
      <c r="B1623" s="473"/>
      <c r="C1623" s="473"/>
      <c r="D1623" s="473"/>
      <c r="E1623" s="474"/>
      <c r="F1623" s="475"/>
    </row>
    <row r="1624" spans="1:6" ht="20.25">
      <c r="A1624" s="469"/>
      <c r="B1624" s="473"/>
      <c r="C1624" s="473"/>
      <c r="D1624" s="473"/>
      <c r="E1624" s="474"/>
      <c r="F1624" s="475"/>
    </row>
    <row r="1625" spans="1:6" ht="20.25">
      <c r="A1625" s="469"/>
      <c r="B1625" s="473"/>
      <c r="C1625" s="473"/>
      <c r="D1625" s="473"/>
      <c r="E1625" s="474"/>
      <c r="F1625" s="475"/>
    </row>
    <row r="1626" spans="1:6" ht="20.25">
      <c r="A1626" s="469"/>
      <c r="B1626" s="473"/>
      <c r="C1626" s="473"/>
      <c r="D1626" s="473"/>
      <c r="E1626" s="474"/>
      <c r="F1626" s="475"/>
    </row>
    <row r="1627" spans="1:6" ht="20.25">
      <c r="A1627" s="469"/>
      <c r="B1627" s="473"/>
      <c r="C1627" s="473"/>
      <c r="D1627" s="473"/>
      <c r="E1627" s="474"/>
      <c r="F1627" s="475"/>
    </row>
    <row r="1628" spans="1:6" ht="20.25">
      <c r="A1628" s="469"/>
      <c r="B1628" s="473"/>
      <c r="C1628" s="473"/>
      <c r="D1628" s="473"/>
      <c r="E1628" s="474"/>
      <c r="F1628" s="475"/>
    </row>
    <row r="1629" spans="1:6" ht="20.25">
      <c r="A1629" s="469"/>
      <c r="B1629" s="473"/>
      <c r="C1629" s="473"/>
      <c r="D1629" s="473"/>
      <c r="E1629" s="474"/>
      <c r="F1629" s="475"/>
    </row>
    <row r="1630" spans="1:6" ht="20.25">
      <c r="A1630" s="469"/>
      <c r="B1630" s="473"/>
      <c r="C1630" s="473"/>
      <c r="D1630" s="473"/>
      <c r="E1630" s="474"/>
      <c r="F1630" s="475"/>
    </row>
    <row r="1631" spans="1:6" ht="20.25">
      <c r="A1631" s="469"/>
      <c r="B1631" s="473"/>
      <c r="C1631" s="473"/>
      <c r="D1631" s="473"/>
      <c r="E1631" s="474"/>
      <c r="F1631" s="475"/>
    </row>
    <row r="1632" spans="1:6" ht="20.25">
      <c r="A1632" s="469"/>
      <c r="B1632" s="473"/>
      <c r="C1632" s="473"/>
      <c r="D1632" s="473"/>
      <c r="E1632" s="474"/>
      <c r="F1632" s="475"/>
    </row>
    <row r="1633" spans="1:6" ht="20.25">
      <c r="A1633" s="469"/>
      <c r="B1633" s="473"/>
      <c r="C1633" s="473"/>
      <c r="D1633" s="473"/>
      <c r="E1633" s="474"/>
      <c r="F1633" s="475"/>
    </row>
    <row r="1634" spans="1:6" ht="20.25">
      <c r="A1634" s="469"/>
      <c r="B1634" s="473"/>
      <c r="C1634" s="473"/>
      <c r="D1634" s="473"/>
      <c r="E1634" s="474"/>
      <c r="F1634" s="475"/>
    </row>
    <row r="1635" spans="1:6" ht="20.25">
      <c r="A1635" s="469"/>
      <c r="B1635" s="473"/>
      <c r="C1635" s="473"/>
      <c r="D1635" s="473"/>
      <c r="E1635" s="474"/>
      <c r="F1635" s="475"/>
    </row>
    <row r="1636" spans="1:6" ht="20.25">
      <c r="A1636" s="469"/>
      <c r="B1636" s="473"/>
      <c r="C1636" s="473"/>
      <c r="D1636" s="473"/>
      <c r="E1636" s="474"/>
      <c r="F1636" s="475"/>
    </row>
    <row r="1637" spans="1:6" ht="20.25">
      <c r="A1637" s="469"/>
      <c r="B1637" s="473"/>
      <c r="C1637" s="473"/>
      <c r="D1637" s="473"/>
      <c r="E1637" s="474"/>
      <c r="F1637" s="475"/>
    </row>
    <row r="1638" spans="1:6" ht="20.25">
      <c r="A1638" s="469"/>
      <c r="B1638" s="473"/>
      <c r="C1638" s="473"/>
      <c r="D1638" s="473"/>
      <c r="E1638" s="474"/>
      <c r="F1638" s="475"/>
    </row>
    <row r="1639" spans="1:6" ht="20.25">
      <c r="A1639" s="469"/>
      <c r="B1639" s="473"/>
      <c r="C1639" s="473"/>
      <c r="D1639" s="473"/>
      <c r="E1639" s="474"/>
      <c r="F1639" s="475"/>
    </row>
    <row r="1640" spans="1:6" ht="20.25">
      <c r="A1640" s="469"/>
      <c r="B1640" s="473"/>
      <c r="C1640" s="473"/>
      <c r="D1640" s="473"/>
      <c r="E1640" s="474"/>
      <c r="F1640" s="475"/>
    </row>
    <row r="1641" spans="1:6" ht="20.25">
      <c r="A1641" s="469"/>
      <c r="B1641" s="473"/>
      <c r="C1641" s="473"/>
      <c r="D1641" s="473"/>
      <c r="E1641" s="474"/>
      <c r="F1641" s="475"/>
    </row>
    <row r="1642" spans="1:6" ht="20.25">
      <c r="A1642" s="469"/>
      <c r="B1642" s="473"/>
      <c r="C1642" s="473"/>
      <c r="D1642" s="473"/>
      <c r="E1642" s="474"/>
      <c r="F1642" s="475"/>
    </row>
    <row r="1643" spans="1:6" ht="20.25">
      <c r="A1643" s="469"/>
      <c r="B1643" s="473"/>
      <c r="C1643" s="473"/>
      <c r="D1643" s="473"/>
      <c r="E1643" s="474"/>
      <c r="F1643" s="475"/>
    </row>
    <row r="1644" spans="1:6" ht="20.25">
      <c r="A1644" s="469"/>
      <c r="B1644" s="473"/>
      <c r="C1644" s="473"/>
      <c r="D1644" s="473"/>
      <c r="E1644" s="474"/>
      <c r="F1644" s="475"/>
    </row>
    <row r="1645" spans="1:6" ht="20.25">
      <c r="A1645" s="469"/>
      <c r="B1645" s="473"/>
      <c r="C1645" s="473"/>
      <c r="D1645" s="473"/>
      <c r="E1645" s="474"/>
      <c r="F1645" s="475"/>
    </row>
    <row r="1646" spans="1:6" ht="20.25">
      <c r="A1646" s="469"/>
      <c r="B1646" s="473"/>
      <c r="C1646" s="473"/>
      <c r="D1646" s="473"/>
      <c r="E1646" s="474"/>
      <c r="F1646" s="475"/>
    </row>
    <row r="1647" spans="1:6" ht="20.25">
      <c r="A1647" s="469"/>
      <c r="B1647" s="473"/>
      <c r="C1647" s="473"/>
      <c r="D1647" s="473"/>
      <c r="E1647" s="474"/>
      <c r="F1647" s="475"/>
    </row>
    <row r="1648" spans="1:6" ht="20.25">
      <c r="A1648" s="469"/>
      <c r="B1648" s="473"/>
      <c r="C1648" s="473"/>
      <c r="D1648" s="473"/>
      <c r="E1648" s="474"/>
      <c r="F1648" s="475"/>
    </row>
    <row r="1649" spans="1:6" ht="20.25">
      <c r="A1649" s="469"/>
      <c r="B1649" s="473"/>
      <c r="C1649" s="473"/>
      <c r="D1649" s="473"/>
      <c r="E1649" s="474"/>
      <c r="F1649" s="475"/>
    </row>
    <row r="1650" spans="1:6" ht="20.25">
      <c r="A1650" s="469"/>
      <c r="B1650" s="473"/>
      <c r="C1650" s="473"/>
      <c r="D1650" s="473"/>
      <c r="E1650" s="474"/>
      <c r="F1650" s="475"/>
    </row>
    <row r="1651" spans="1:6" ht="20.25">
      <c r="A1651" s="469"/>
      <c r="B1651" s="473"/>
      <c r="C1651" s="473"/>
      <c r="D1651" s="473"/>
      <c r="E1651" s="474"/>
      <c r="F1651" s="475"/>
    </row>
    <row r="1652" spans="1:6" ht="20.25">
      <c r="A1652" s="469"/>
      <c r="B1652" s="473"/>
      <c r="C1652" s="473"/>
      <c r="D1652" s="473"/>
      <c r="E1652" s="474"/>
      <c r="F1652" s="475"/>
    </row>
    <row r="1653" spans="1:6" ht="20.25">
      <c r="A1653" s="469"/>
      <c r="B1653" s="473"/>
      <c r="C1653" s="473"/>
      <c r="D1653" s="473"/>
      <c r="E1653" s="474"/>
      <c r="F1653" s="475"/>
    </row>
    <row r="1654" spans="1:6" ht="20.25">
      <c r="A1654" s="469"/>
      <c r="B1654" s="473"/>
      <c r="C1654" s="473"/>
      <c r="D1654" s="473"/>
      <c r="E1654" s="474"/>
      <c r="F1654" s="475"/>
    </row>
    <row r="1655" spans="1:6" ht="20.25">
      <c r="A1655" s="469"/>
      <c r="B1655" s="473"/>
      <c r="C1655" s="473"/>
      <c r="D1655" s="473"/>
      <c r="E1655" s="474"/>
      <c r="F1655" s="475"/>
    </row>
    <row r="1656" spans="1:6" ht="20.25">
      <c r="A1656" s="469"/>
      <c r="B1656" s="473"/>
      <c r="C1656" s="473"/>
      <c r="D1656" s="473"/>
      <c r="E1656" s="474"/>
      <c r="F1656" s="475"/>
    </row>
    <row r="1657" spans="1:6" ht="20.25">
      <c r="A1657" s="469"/>
      <c r="B1657" s="473"/>
      <c r="C1657" s="473"/>
      <c r="D1657" s="473"/>
      <c r="E1657" s="474"/>
      <c r="F1657" s="475"/>
    </row>
    <row r="1658" spans="1:6" ht="20.25">
      <c r="A1658" s="469"/>
      <c r="B1658" s="473"/>
      <c r="C1658" s="473"/>
      <c r="D1658" s="473"/>
      <c r="E1658" s="474"/>
      <c r="F1658" s="475"/>
    </row>
    <row r="1659" spans="1:6" ht="20.25">
      <c r="A1659" s="469"/>
      <c r="B1659" s="473"/>
      <c r="C1659" s="473"/>
      <c r="D1659" s="473"/>
      <c r="E1659" s="474"/>
      <c r="F1659" s="475"/>
    </row>
    <row r="1660" spans="1:6" ht="20.25">
      <c r="A1660" s="469"/>
      <c r="B1660" s="473"/>
      <c r="C1660" s="473"/>
      <c r="D1660" s="473"/>
      <c r="E1660" s="474"/>
      <c r="F1660" s="475"/>
    </row>
    <row r="1661" spans="1:6" ht="20.25">
      <c r="A1661" s="469"/>
      <c r="B1661" s="473"/>
      <c r="C1661" s="473"/>
      <c r="D1661" s="473"/>
      <c r="E1661" s="474"/>
      <c r="F1661" s="475"/>
    </row>
    <row r="1662" spans="1:6" ht="20.25">
      <c r="A1662" s="469"/>
      <c r="B1662" s="473"/>
      <c r="C1662" s="473"/>
      <c r="D1662" s="473"/>
      <c r="E1662" s="474"/>
      <c r="F1662" s="475"/>
    </row>
    <row r="1663" spans="1:6" ht="20.25">
      <c r="A1663" s="469"/>
      <c r="B1663" s="473"/>
      <c r="C1663" s="473"/>
      <c r="D1663" s="473"/>
      <c r="E1663" s="474"/>
      <c r="F1663" s="475"/>
    </row>
    <row r="1664" spans="1:6" ht="20.25">
      <c r="A1664" s="469"/>
      <c r="B1664" s="473"/>
      <c r="C1664" s="473"/>
      <c r="D1664" s="473"/>
      <c r="E1664" s="474"/>
      <c r="F1664" s="475"/>
    </row>
    <row r="1665" spans="1:6" ht="20.25">
      <c r="A1665" s="469"/>
      <c r="B1665" s="473"/>
      <c r="C1665" s="473"/>
      <c r="D1665" s="473"/>
      <c r="E1665" s="474"/>
      <c r="F1665" s="475"/>
    </row>
    <row r="1666" spans="1:6" ht="20.25">
      <c r="A1666" s="469"/>
      <c r="B1666" s="473"/>
      <c r="C1666" s="473"/>
      <c r="D1666" s="473"/>
      <c r="E1666" s="474"/>
      <c r="F1666" s="475"/>
    </row>
    <row r="1667" spans="1:6" ht="20.25">
      <c r="A1667" s="469"/>
      <c r="B1667" s="473"/>
      <c r="C1667" s="473"/>
      <c r="D1667" s="473"/>
      <c r="E1667" s="474"/>
      <c r="F1667" s="475"/>
    </row>
    <row r="1668" spans="1:6" ht="20.25">
      <c r="A1668" s="469"/>
      <c r="B1668" s="473"/>
      <c r="C1668" s="473"/>
      <c r="D1668" s="473"/>
      <c r="E1668" s="474"/>
      <c r="F1668" s="475"/>
    </row>
    <row r="1669" spans="1:6" ht="20.25">
      <c r="A1669" s="469"/>
      <c r="B1669" s="473"/>
      <c r="C1669" s="473"/>
      <c r="D1669" s="473"/>
      <c r="E1669" s="474"/>
      <c r="F1669" s="475"/>
    </row>
    <row r="1670" spans="1:6" ht="20.25">
      <c r="A1670" s="469"/>
      <c r="B1670" s="473"/>
      <c r="C1670" s="473"/>
      <c r="D1670" s="473"/>
      <c r="E1670" s="474"/>
      <c r="F1670" s="475"/>
    </row>
    <row r="1671" spans="1:6" ht="20.25">
      <c r="A1671" s="469"/>
      <c r="B1671" s="473"/>
      <c r="C1671" s="473"/>
      <c r="D1671" s="473"/>
      <c r="E1671" s="474"/>
      <c r="F1671" s="475"/>
    </row>
    <row r="1672" spans="1:6" ht="20.25">
      <c r="A1672" s="469"/>
      <c r="B1672" s="473"/>
      <c r="C1672" s="473"/>
      <c r="D1672" s="473"/>
      <c r="E1672" s="474"/>
      <c r="F1672" s="475"/>
    </row>
    <row r="1673" spans="1:6" ht="20.25">
      <c r="A1673" s="469"/>
      <c r="B1673" s="473"/>
      <c r="C1673" s="473"/>
      <c r="D1673" s="473"/>
      <c r="E1673" s="474"/>
      <c r="F1673" s="475"/>
    </row>
    <row r="1674" spans="1:6" ht="20.25">
      <c r="A1674" s="469"/>
      <c r="B1674" s="473"/>
      <c r="C1674" s="473"/>
      <c r="D1674" s="473"/>
      <c r="E1674" s="474"/>
      <c r="F1674" s="475"/>
    </row>
    <row r="1675" spans="1:6" ht="20.25">
      <c r="A1675" s="469"/>
      <c r="B1675" s="473"/>
      <c r="C1675" s="473"/>
      <c r="D1675" s="473"/>
      <c r="E1675" s="474"/>
      <c r="F1675" s="475"/>
    </row>
    <row r="1676" spans="1:6" ht="20.25">
      <c r="A1676" s="469"/>
      <c r="B1676" s="473"/>
      <c r="C1676" s="473"/>
      <c r="D1676" s="473"/>
      <c r="E1676" s="474"/>
      <c r="F1676" s="475"/>
    </row>
    <row r="1677" spans="1:6" ht="20.25">
      <c r="A1677" s="469"/>
      <c r="B1677" s="473"/>
      <c r="C1677" s="473"/>
      <c r="D1677" s="473"/>
      <c r="E1677" s="474"/>
      <c r="F1677" s="475"/>
    </row>
    <row r="1678" spans="1:6" ht="20.25">
      <c r="A1678" s="469"/>
      <c r="B1678" s="473"/>
      <c r="C1678" s="473"/>
      <c r="D1678" s="473"/>
      <c r="E1678" s="474"/>
      <c r="F1678" s="475"/>
    </row>
    <row r="1679" spans="1:6" ht="20.25">
      <c r="A1679" s="469"/>
      <c r="B1679" s="473"/>
      <c r="C1679" s="473"/>
      <c r="D1679" s="473"/>
      <c r="E1679" s="474"/>
      <c r="F1679" s="475"/>
    </row>
    <row r="1680" spans="1:6" ht="20.25">
      <c r="A1680" s="469"/>
      <c r="B1680" s="473"/>
      <c r="C1680" s="473"/>
      <c r="D1680" s="473"/>
      <c r="E1680" s="474"/>
      <c r="F1680" s="475"/>
    </row>
    <row r="1681" spans="1:6" ht="20.25">
      <c r="A1681" s="469"/>
      <c r="B1681" s="473"/>
      <c r="C1681" s="473"/>
      <c r="D1681" s="473"/>
      <c r="E1681" s="474"/>
      <c r="F1681" s="475"/>
    </row>
    <row r="1682" spans="1:6" ht="20.25">
      <c r="A1682" s="469"/>
      <c r="B1682" s="473"/>
      <c r="C1682" s="473"/>
      <c r="D1682" s="473"/>
      <c r="E1682" s="474"/>
      <c r="F1682" s="475"/>
    </row>
    <row r="1683" spans="1:6" ht="20.25">
      <c r="A1683" s="469"/>
      <c r="B1683" s="473"/>
      <c r="C1683" s="473"/>
      <c r="D1683" s="473"/>
      <c r="E1683" s="474"/>
      <c r="F1683" s="475"/>
    </row>
    <row r="1684" spans="1:6" ht="20.25">
      <c r="A1684" s="469"/>
      <c r="B1684" s="473"/>
      <c r="C1684" s="473"/>
      <c r="D1684" s="473"/>
      <c r="E1684" s="474"/>
      <c r="F1684" s="475"/>
    </row>
    <row r="1685" spans="1:6" ht="20.25">
      <c r="A1685" s="469"/>
      <c r="B1685" s="473"/>
      <c r="C1685" s="473"/>
      <c r="D1685" s="473"/>
      <c r="E1685" s="474"/>
      <c r="F1685" s="475"/>
    </row>
    <row r="1686" spans="1:6" ht="20.25">
      <c r="A1686" s="469"/>
      <c r="B1686" s="473"/>
      <c r="C1686" s="473"/>
      <c r="D1686" s="473"/>
      <c r="E1686" s="474"/>
      <c r="F1686" s="475"/>
    </row>
    <row r="1687" spans="1:6" ht="20.25">
      <c r="A1687" s="469"/>
      <c r="B1687" s="473"/>
      <c r="C1687" s="473"/>
      <c r="D1687" s="473"/>
      <c r="E1687" s="474"/>
      <c r="F1687" s="475"/>
    </row>
    <row r="1688" spans="1:6" ht="20.25">
      <c r="A1688" s="469"/>
      <c r="B1688" s="473"/>
      <c r="C1688" s="473"/>
      <c r="D1688" s="473"/>
      <c r="E1688" s="474"/>
      <c r="F1688" s="475"/>
    </row>
    <row r="1689" spans="1:6" ht="20.25">
      <c r="A1689" s="469"/>
      <c r="B1689" s="473"/>
      <c r="C1689" s="473"/>
      <c r="D1689" s="473"/>
      <c r="E1689" s="474"/>
      <c r="F1689" s="475"/>
    </row>
    <row r="1690" spans="1:6" ht="20.25">
      <c r="A1690" s="469"/>
      <c r="B1690" s="473"/>
      <c r="C1690" s="473"/>
      <c r="D1690" s="473"/>
      <c r="E1690" s="474"/>
      <c r="F1690" s="475"/>
    </row>
    <row r="1691" spans="1:6" ht="20.25">
      <c r="A1691" s="469"/>
      <c r="B1691" s="473"/>
      <c r="C1691" s="473"/>
      <c r="D1691" s="473"/>
      <c r="E1691" s="474"/>
      <c r="F1691" s="475"/>
    </row>
    <row r="1692" spans="1:6" ht="20.25">
      <c r="A1692" s="469"/>
      <c r="B1692" s="473"/>
      <c r="C1692" s="473"/>
      <c r="D1692" s="473"/>
      <c r="E1692" s="474"/>
      <c r="F1692" s="475"/>
    </row>
    <row r="1693" spans="1:6" ht="20.25">
      <c r="A1693" s="469"/>
      <c r="B1693" s="473"/>
      <c r="C1693" s="473"/>
      <c r="D1693" s="473"/>
      <c r="E1693" s="474"/>
      <c r="F1693" s="475"/>
    </row>
    <row r="1694" spans="1:6" ht="20.25">
      <c r="A1694" s="469"/>
      <c r="B1694" s="473"/>
      <c r="C1694" s="473"/>
      <c r="D1694" s="473"/>
      <c r="E1694" s="474"/>
      <c r="F1694" s="475"/>
    </row>
    <row r="1695" spans="1:6" ht="20.25">
      <c r="A1695" s="469"/>
      <c r="B1695" s="473"/>
      <c r="C1695" s="473"/>
      <c r="D1695" s="473"/>
      <c r="E1695" s="474"/>
      <c r="F1695" s="475"/>
    </row>
    <row r="1696" spans="1:6" ht="20.25">
      <c r="A1696" s="469"/>
      <c r="B1696" s="473"/>
      <c r="C1696" s="473"/>
      <c r="D1696" s="473"/>
      <c r="E1696" s="474"/>
      <c r="F1696" s="475"/>
    </row>
    <row r="1697" spans="1:6" ht="20.25">
      <c r="A1697" s="469"/>
      <c r="B1697" s="473"/>
      <c r="C1697" s="473"/>
      <c r="D1697" s="473"/>
      <c r="E1697" s="474"/>
      <c r="F1697" s="475"/>
    </row>
    <row r="1698" spans="1:6" ht="20.25">
      <c r="A1698" s="469"/>
      <c r="B1698" s="473"/>
      <c r="C1698" s="473"/>
      <c r="D1698" s="473"/>
      <c r="E1698" s="474"/>
      <c r="F1698" s="475"/>
    </row>
    <row r="1699" spans="1:6" ht="20.25">
      <c r="A1699" s="469"/>
      <c r="B1699" s="473"/>
      <c r="C1699" s="473"/>
      <c r="D1699" s="473"/>
      <c r="E1699" s="474"/>
      <c r="F1699" s="475"/>
    </row>
    <row r="1700" spans="1:6" ht="20.25">
      <c r="A1700" s="469"/>
      <c r="B1700" s="473"/>
      <c r="C1700" s="473"/>
      <c r="D1700" s="473"/>
      <c r="E1700" s="474"/>
      <c r="F1700" s="475"/>
    </row>
    <row r="1701" spans="1:6" ht="20.25">
      <c r="A1701" s="469"/>
      <c r="B1701" s="473"/>
      <c r="C1701" s="473"/>
      <c r="D1701" s="473"/>
      <c r="E1701" s="474"/>
      <c r="F1701" s="475"/>
    </row>
    <row r="1702" spans="1:6" ht="20.25">
      <c r="A1702" s="469"/>
      <c r="B1702" s="473"/>
      <c r="C1702" s="473"/>
      <c r="D1702" s="473"/>
      <c r="E1702" s="474"/>
      <c r="F1702" s="475"/>
    </row>
    <row r="1703" spans="1:6" ht="20.25">
      <c r="A1703" s="469"/>
      <c r="B1703" s="473"/>
      <c r="C1703" s="473"/>
      <c r="D1703" s="473"/>
      <c r="E1703" s="474"/>
      <c r="F1703" s="475"/>
    </row>
    <row r="1704" spans="1:6" ht="20.25">
      <c r="A1704" s="469"/>
      <c r="B1704" s="473"/>
      <c r="C1704" s="473"/>
      <c r="D1704" s="473"/>
      <c r="E1704" s="474"/>
      <c r="F1704" s="475"/>
    </row>
    <row r="1705" spans="1:6" ht="20.25">
      <c r="A1705" s="469"/>
      <c r="B1705" s="473"/>
      <c r="C1705" s="473"/>
      <c r="D1705" s="473"/>
      <c r="E1705" s="474"/>
      <c r="F1705" s="475"/>
    </row>
    <row r="1706" spans="1:6" ht="20.25">
      <c r="A1706" s="469"/>
      <c r="B1706" s="473"/>
      <c r="C1706" s="473"/>
      <c r="D1706" s="473"/>
      <c r="E1706" s="474"/>
      <c r="F1706" s="475"/>
    </row>
    <row r="1707" spans="1:6" ht="20.25">
      <c r="A1707" s="469"/>
      <c r="B1707" s="473"/>
      <c r="C1707" s="473"/>
      <c r="D1707" s="473"/>
      <c r="E1707" s="474"/>
      <c r="F1707" s="475"/>
    </row>
    <row r="1708" spans="1:6" ht="20.25">
      <c r="A1708" s="469"/>
      <c r="B1708" s="473"/>
      <c r="C1708" s="473"/>
      <c r="D1708" s="473"/>
      <c r="E1708" s="474"/>
      <c r="F1708" s="475"/>
    </row>
    <row r="1709" spans="1:6" ht="20.25">
      <c r="A1709" s="469"/>
      <c r="B1709" s="473"/>
      <c r="C1709" s="473"/>
      <c r="D1709" s="473"/>
      <c r="E1709" s="474"/>
      <c r="F1709" s="475"/>
    </row>
    <row r="1710" spans="1:6" ht="20.25">
      <c r="A1710" s="469"/>
      <c r="B1710" s="473"/>
      <c r="C1710" s="473"/>
      <c r="D1710" s="473"/>
      <c r="E1710" s="474"/>
      <c r="F1710" s="475"/>
    </row>
    <row r="1711" spans="1:6" ht="20.25">
      <c r="A1711" s="469"/>
      <c r="B1711" s="473"/>
      <c r="C1711" s="473"/>
      <c r="D1711" s="473"/>
      <c r="E1711" s="474"/>
      <c r="F1711" s="475"/>
    </row>
    <row r="1712" spans="1:6" ht="20.25">
      <c r="A1712" s="469"/>
      <c r="B1712" s="473"/>
      <c r="C1712" s="473"/>
      <c r="D1712" s="473"/>
      <c r="E1712" s="474"/>
      <c r="F1712" s="475"/>
    </row>
    <row r="1713" spans="1:6" ht="20.25">
      <c r="A1713" s="469"/>
      <c r="B1713" s="473"/>
      <c r="C1713" s="473"/>
      <c r="D1713" s="473"/>
      <c r="E1713" s="474"/>
      <c r="F1713" s="475"/>
    </row>
    <row r="1714" spans="1:6" ht="20.25">
      <c r="A1714" s="469"/>
      <c r="B1714" s="473"/>
      <c r="C1714" s="473"/>
      <c r="D1714" s="473"/>
      <c r="E1714" s="474"/>
      <c r="F1714" s="475"/>
    </row>
    <row r="1715" spans="1:6" ht="20.25">
      <c r="A1715" s="469"/>
      <c r="B1715" s="473"/>
      <c r="C1715" s="473"/>
      <c r="D1715" s="473"/>
      <c r="E1715" s="474"/>
      <c r="F1715" s="475"/>
    </row>
    <row r="1716" spans="1:6" ht="20.25">
      <c r="A1716" s="469"/>
      <c r="B1716" s="473"/>
      <c r="C1716" s="473"/>
      <c r="D1716" s="473"/>
      <c r="E1716" s="474"/>
      <c r="F1716" s="475"/>
    </row>
    <row r="1717" spans="1:6" ht="20.25">
      <c r="A1717" s="469"/>
      <c r="B1717" s="473"/>
      <c r="C1717" s="473"/>
      <c r="D1717" s="473"/>
      <c r="E1717" s="474"/>
      <c r="F1717" s="475"/>
    </row>
    <row r="1718" spans="1:6" ht="20.25">
      <c r="A1718" s="469"/>
      <c r="B1718" s="473"/>
      <c r="C1718" s="473"/>
      <c r="D1718" s="473"/>
      <c r="E1718" s="474"/>
      <c r="F1718" s="475"/>
    </row>
    <row r="1719" spans="1:6" ht="20.25">
      <c r="A1719" s="469"/>
      <c r="B1719" s="473"/>
      <c r="C1719" s="473"/>
      <c r="D1719" s="473"/>
      <c r="E1719" s="474"/>
      <c r="F1719" s="475"/>
    </row>
    <row r="1720" spans="1:6" ht="20.25">
      <c r="A1720" s="469"/>
      <c r="B1720" s="473"/>
      <c r="C1720" s="473"/>
      <c r="D1720" s="473"/>
      <c r="E1720" s="474"/>
      <c r="F1720" s="475"/>
    </row>
    <row r="1721" spans="1:6" ht="20.25">
      <c r="A1721" s="469"/>
      <c r="B1721" s="473"/>
      <c r="C1721" s="473"/>
      <c r="D1721" s="473"/>
      <c r="E1721" s="474"/>
      <c r="F1721" s="475"/>
    </row>
    <row r="1722" spans="1:6" ht="20.25">
      <c r="A1722" s="469"/>
      <c r="B1722" s="473"/>
      <c r="C1722" s="473"/>
      <c r="D1722" s="473"/>
      <c r="E1722" s="474"/>
      <c r="F1722" s="475"/>
    </row>
    <row r="1723" spans="1:6" ht="20.25">
      <c r="A1723" s="469"/>
      <c r="B1723" s="473"/>
      <c r="C1723" s="473"/>
      <c r="D1723" s="473"/>
      <c r="E1723" s="474"/>
      <c r="F1723" s="475"/>
    </row>
    <row r="1724" spans="1:6" ht="20.25">
      <c r="A1724" s="469"/>
      <c r="B1724" s="473"/>
      <c r="C1724" s="473"/>
      <c r="D1724" s="473"/>
      <c r="E1724" s="474"/>
      <c r="F1724" s="475"/>
    </row>
    <row r="1725" spans="1:6" ht="20.25">
      <c r="A1725" s="469"/>
      <c r="B1725" s="473"/>
      <c r="C1725" s="473"/>
      <c r="D1725" s="473"/>
      <c r="E1725" s="474"/>
      <c r="F1725" s="475"/>
    </row>
    <row r="1726" spans="1:6" ht="20.25">
      <c r="A1726" s="469"/>
      <c r="B1726" s="473"/>
      <c r="C1726" s="473"/>
      <c r="D1726" s="473"/>
      <c r="E1726" s="474"/>
      <c r="F1726" s="475"/>
    </row>
    <row r="1727" spans="1:6" ht="20.25">
      <c r="A1727" s="469"/>
      <c r="B1727" s="473"/>
      <c r="C1727" s="473"/>
      <c r="D1727" s="473"/>
      <c r="E1727" s="474"/>
      <c r="F1727" s="475"/>
    </row>
    <row r="1728" spans="1:6" ht="20.25">
      <c r="A1728" s="469"/>
      <c r="B1728" s="473"/>
      <c r="C1728" s="473"/>
      <c r="D1728" s="473"/>
      <c r="E1728" s="474"/>
      <c r="F1728" s="475"/>
    </row>
    <row r="1729" spans="1:6" ht="20.25">
      <c r="A1729" s="469"/>
      <c r="B1729" s="473"/>
      <c r="C1729" s="473"/>
      <c r="D1729" s="473"/>
      <c r="E1729" s="474"/>
      <c r="F1729" s="475"/>
    </row>
    <row r="1730" spans="1:6" ht="20.25">
      <c r="A1730" s="469"/>
      <c r="B1730" s="473"/>
      <c r="C1730" s="473"/>
      <c r="D1730" s="473"/>
      <c r="E1730" s="474"/>
      <c r="F1730" s="475"/>
    </row>
    <row r="1731" spans="1:6" ht="20.25">
      <c r="A1731" s="469"/>
      <c r="B1731" s="473"/>
      <c r="C1731" s="473"/>
      <c r="D1731" s="473"/>
      <c r="E1731" s="474"/>
      <c r="F1731" s="475"/>
    </row>
    <row r="1732" spans="1:6" ht="20.25">
      <c r="A1732" s="469"/>
      <c r="B1732" s="473"/>
      <c r="C1732" s="473"/>
      <c r="D1732" s="473"/>
      <c r="E1732" s="474"/>
      <c r="F1732" s="475"/>
    </row>
    <row r="1733" spans="1:6" ht="20.25">
      <c r="A1733" s="469"/>
      <c r="B1733" s="473"/>
      <c r="C1733" s="473"/>
      <c r="D1733" s="473"/>
      <c r="E1733" s="474"/>
      <c r="F1733" s="475"/>
    </row>
    <row r="1734" spans="1:6" ht="20.25">
      <c r="A1734" s="469"/>
      <c r="B1734" s="473"/>
      <c r="C1734" s="473"/>
      <c r="D1734" s="473"/>
      <c r="E1734" s="474"/>
      <c r="F1734" s="475"/>
    </row>
    <row r="1735" spans="1:6" ht="20.25">
      <c r="A1735" s="469"/>
      <c r="B1735" s="473"/>
      <c r="C1735" s="473"/>
      <c r="D1735" s="473"/>
      <c r="E1735" s="474"/>
      <c r="F1735" s="475"/>
    </row>
    <row r="1736" spans="1:6" ht="20.25">
      <c r="A1736" s="469"/>
      <c r="B1736" s="473"/>
      <c r="C1736" s="473"/>
      <c r="D1736" s="473"/>
      <c r="E1736" s="474"/>
      <c r="F1736" s="475"/>
    </row>
    <row r="1737" spans="1:6" ht="20.25">
      <c r="A1737" s="469"/>
      <c r="B1737" s="473"/>
      <c r="C1737" s="473"/>
      <c r="D1737" s="473"/>
      <c r="E1737" s="474"/>
      <c r="F1737" s="475"/>
    </row>
    <row r="1738" spans="1:6" ht="20.25">
      <c r="A1738" s="469"/>
      <c r="B1738" s="473"/>
      <c r="C1738" s="473"/>
      <c r="D1738" s="473"/>
      <c r="E1738" s="474"/>
      <c r="F1738" s="475"/>
    </row>
    <row r="1739" spans="1:6" ht="20.25">
      <c r="A1739" s="469"/>
      <c r="B1739" s="473"/>
      <c r="C1739" s="473"/>
      <c r="D1739" s="473"/>
      <c r="E1739" s="474"/>
      <c r="F1739" s="475"/>
    </row>
    <row r="1740" spans="1:6" ht="20.25">
      <c r="A1740" s="469"/>
      <c r="B1740" s="473"/>
      <c r="C1740" s="473"/>
      <c r="D1740" s="473"/>
      <c r="E1740" s="474"/>
      <c r="F1740" s="475"/>
    </row>
    <row r="1741" spans="1:6" ht="20.25">
      <c r="A1741" s="469"/>
      <c r="B1741" s="473"/>
      <c r="C1741" s="473"/>
      <c r="D1741" s="473"/>
      <c r="E1741" s="474"/>
      <c r="F1741" s="475"/>
    </row>
    <row r="1742" spans="1:6" ht="20.25">
      <c r="A1742" s="469"/>
      <c r="B1742" s="473"/>
      <c r="C1742" s="473"/>
      <c r="D1742" s="473"/>
      <c r="E1742" s="474"/>
      <c r="F1742" s="475"/>
    </row>
    <row r="1743" spans="1:6" ht="20.25">
      <c r="A1743" s="469"/>
      <c r="B1743" s="473"/>
      <c r="C1743" s="473"/>
      <c r="D1743" s="473"/>
      <c r="E1743" s="474"/>
      <c r="F1743" s="475"/>
    </row>
    <row r="1744" spans="1:6" ht="20.25">
      <c r="A1744" s="469"/>
      <c r="B1744" s="473"/>
      <c r="C1744" s="473"/>
      <c r="D1744" s="473"/>
      <c r="E1744" s="474"/>
      <c r="F1744" s="475"/>
    </row>
    <row r="1745" spans="1:6" ht="20.25">
      <c r="A1745" s="469"/>
      <c r="B1745" s="473"/>
      <c r="C1745" s="473"/>
      <c r="D1745" s="473"/>
      <c r="E1745" s="474"/>
      <c r="F1745" s="475"/>
    </row>
    <row r="1746" spans="1:6" ht="20.25">
      <c r="A1746" s="469"/>
      <c r="B1746" s="473"/>
      <c r="C1746" s="473"/>
      <c r="D1746" s="473"/>
      <c r="E1746" s="474"/>
      <c r="F1746" s="475"/>
    </row>
    <row r="1747" spans="1:6" ht="20.25">
      <c r="A1747" s="469"/>
      <c r="B1747" s="473"/>
      <c r="C1747" s="473"/>
      <c r="D1747" s="473"/>
      <c r="E1747" s="474"/>
      <c r="F1747" s="475"/>
    </row>
    <row r="1748" spans="1:6" ht="20.25">
      <c r="A1748" s="469"/>
      <c r="B1748" s="473"/>
      <c r="C1748" s="473"/>
      <c r="D1748" s="473"/>
      <c r="E1748" s="474"/>
      <c r="F1748" s="475"/>
    </row>
    <row r="1749" spans="1:6" ht="20.25">
      <c r="A1749" s="469"/>
      <c r="B1749" s="473"/>
      <c r="C1749" s="473"/>
      <c r="D1749" s="473"/>
      <c r="E1749" s="474"/>
      <c r="F1749" s="475"/>
    </row>
    <row r="1750" spans="1:6" ht="20.25">
      <c r="A1750" s="469"/>
      <c r="B1750" s="473"/>
      <c r="C1750" s="473"/>
      <c r="D1750" s="473"/>
      <c r="E1750" s="474"/>
      <c r="F1750" s="475"/>
    </row>
    <row r="1751" spans="1:6" ht="20.25">
      <c r="A1751" s="469"/>
      <c r="B1751" s="473"/>
      <c r="C1751" s="473"/>
      <c r="D1751" s="473"/>
      <c r="E1751" s="474"/>
      <c r="F1751" s="475"/>
    </row>
    <row r="1752" spans="1:6" ht="20.25">
      <c r="A1752" s="469"/>
      <c r="B1752" s="473"/>
      <c r="C1752" s="473"/>
      <c r="D1752" s="473"/>
      <c r="E1752" s="474"/>
      <c r="F1752" s="475"/>
    </row>
    <row r="1753" spans="1:6" ht="20.25">
      <c r="A1753" s="469"/>
      <c r="B1753" s="473"/>
      <c r="C1753" s="473"/>
      <c r="D1753" s="473"/>
      <c r="E1753" s="474"/>
      <c r="F1753" s="475"/>
    </row>
    <row r="1754" spans="1:6" ht="20.25">
      <c r="A1754" s="469"/>
      <c r="B1754" s="473"/>
      <c r="C1754" s="473"/>
      <c r="D1754" s="473"/>
      <c r="E1754" s="474"/>
      <c r="F1754" s="475"/>
    </row>
    <row r="1755" spans="1:6" ht="20.25">
      <c r="A1755" s="469"/>
      <c r="B1755" s="473"/>
      <c r="C1755" s="473"/>
      <c r="D1755" s="473"/>
      <c r="E1755" s="474"/>
      <c r="F1755" s="475"/>
    </row>
    <row r="1756" spans="1:6" ht="20.25">
      <c r="A1756" s="469"/>
      <c r="B1756" s="473"/>
      <c r="C1756" s="473"/>
      <c r="D1756" s="473"/>
      <c r="E1756" s="474"/>
      <c r="F1756" s="475"/>
    </row>
    <row r="1757" spans="1:6" ht="20.25">
      <c r="A1757" s="469"/>
      <c r="B1757" s="473"/>
      <c r="C1757" s="473"/>
      <c r="D1757" s="473"/>
      <c r="E1757" s="474"/>
      <c r="F1757" s="475"/>
    </row>
    <row r="1758" spans="1:6" ht="20.25">
      <c r="A1758" s="469"/>
      <c r="B1758" s="473"/>
      <c r="C1758" s="473"/>
      <c r="D1758" s="473"/>
      <c r="E1758" s="474"/>
      <c r="F1758" s="475"/>
    </row>
    <row r="1759" spans="1:6" ht="20.25">
      <c r="A1759" s="469"/>
      <c r="B1759" s="473"/>
      <c r="C1759" s="473"/>
      <c r="D1759" s="473"/>
      <c r="E1759" s="474"/>
      <c r="F1759" s="475"/>
    </row>
    <row r="1760" spans="1:6" ht="20.25">
      <c r="A1760" s="469"/>
      <c r="B1760" s="473"/>
      <c r="C1760" s="473"/>
      <c r="D1760" s="473"/>
      <c r="E1760" s="474"/>
      <c r="F1760" s="475"/>
    </row>
    <row r="1761" spans="1:6" ht="20.25">
      <c r="A1761" s="469"/>
      <c r="B1761" s="473"/>
      <c r="C1761" s="473"/>
      <c r="D1761" s="473"/>
      <c r="E1761" s="474"/>
      <c r="F1761" s="475"/>
    </row>
    <row r="1762" spans="1:6" ht="20.25">
      <c r="A1762" s="469"/>
      <c r="B1762" s="473"/>
      <c r="C1762" s="473"/>
      <c r="D1762" s="473"/>
      <c r="E1762" s="474"/>
      <c r="F1762" s="475"/>
    </row>
    <row r="1763" spans="1:6" ht="20.25">
      <c r="A1763" s="469"/>
      <c r="B1763" s="473"/>
      <c r="C1763" s="473"/>
      <c r="D1763" s="473"/>
      <c r="E1763" s="474"/>
      <c r="F1763" s="475"/>
    </row>
    <row r="1764" spans="1:6" ht="20.25">
      <c r="A1764" s="469"/>
      <c r="B1764" s="473"/>
      <c r="C1764" s="473"/>
      <c r="D1764" s="473"/>
      <c r="E1764" s="474"/>
      <c r="F1764" s="475"/>
    </row>
    <row r="1765" spans="1:6" ht="20.25">
      <c r="A1765" s="469"/>
      <c r="B1765" s="473"/>
      <c r="C1765" s="473"/>
      <c r="D1765" s="473"/>
      <c r="E1765" s="474"/>
      <c r="F1765" s="475"/>
    </row>
    <row r="1766" spans="1:6" ht="20.25">
      <c r="A1766" s="469"/>
      <c r="B1766" s="473"/>
      <c r="C1766" s="473"/>
      <c r="D1766" s="473"/>
      <c r="E1766" s="474"/>
      <c r="F1766" s="475"/>
    </row>
    <row r="1767" spans="1:6" ht="20.25">
      <c r="A1767" s="469"/>
      <c r="B1767" s="473"/>
      <c r="C1767" s="473"/>
      <c r="D1767" s="473"/>
      <c r="E1767" s="474"/>
      <c r="F1767" s="475"/>
    </row>
    <row r="1768" spans="1:6" ht="20.25">
      <c r="A1768" s="469"/>
      <c r="B1768" s="473"/>
      <c r="C1768" s="473"/>
      <c r="D1768" s="473"/>
      <c r="E1768" s="474"/>
      <c r="F1768" s="475"/>
    </row>
    <row r="1769" spans="1:6" ht="20.25">
      <c r="A1769" s="469"/>
      <c r="B1769" s="473"/>
      <c r="C1769" s="473"/>
      <c r="D1769" s="473"/>
      <c r="E1769" s="474"/>
      <c r="F1769" s="475"/>
    </row>
    <row r="1770" spans="1:6" ht="20.25">
      <c r="A1770" s="469"/>
      <c r="B1770" s="473"/>
      <c r="C1770" s="473"/>
      <c r="D1770" s="473"/>
      <c r="E1770" s="474"/>
      <c r="F1770" s="475"/>
    </row>
    <row r="1771" spans="1:6" ht="20.25">
      <c r="A1771" s="469"/>
      <c r="B1771" s="473"/>
      <c r="C1771" s="473"/>
      <c r="D1771" s="473"/>
      <c r="E1771" s="474"/>
      <c r="F1771" s="475"/>
    </row>
    <row r="1772" spans="1:6" ht="20.25">
      <c r="A1772" s="469"/>
      <c r="B1772" s="473"/>
      <c r="C1772" s="473"/>
      <c r="D1772" s="473"/>
      <c r="E1772" s="474"/>
      <c r="F1772" s="475"/>
    </row>
    <row r="1773" spans="1:6" ht="20.25">
      <c r="A1773" s="469"/>
      <c r="B1773" s="473"/>
      <c r="C1773" s="473"/>
      <c r="D1773" s="473"/>
      <c r="E1773" s="474"/>
      <c r="F1773" s="475"/>
    </row>
    <row r="1774" spans="1:6" ht="20.25">
      <c r="A1774" s="469"/>
      <c r="B1774" s="473"/>
      <c r="C1774" s="473"/>
      <c r="D1774" s="473"/>
      <c r="E1774" s="474"/>
      <c r="F1774" s="475"/>
    </row>
    <row r="1775" spans="1:6" ht="20.25">
      <c r="A1775" s="469"/>
      <c r="B1775" s="473"/>
      <c r="C1775" s="473"/>
      <c r="D1775" s="473"/>
      <c r="E1775" s="474"/>
      <c r="F1775" s="475"/>
    </row>
    <row r="1776" spans="1:6" ht="20.25">
      <c r="A1776" s="469"/>
      <c r="B1776" s="473"/>
      <c r="C1776" s="473"/>
      <c r="D1776" s="473"/>
      <c r="E1776" s="474"/>
      <c r="F1776" s="475"/>
    </row>
    <row r="1777" spans="1:6" ht="20.25">
      <c r="A1777" s="469"/>
      <c r="B1777" s="473"/>
      <c r="C1777" s="473"/>
      <c r="D1777" s="473"/>
      <c r="E1777" s="474"/>
      <c r="F1777" s="475"/>
    </row>
    <row r="1778" spans="1:6" ht="20.25">
      <c r="A1778" s="469"/>
      <c r="B1778" s="473"/>
      <c r="C1778" s="473"/>
      <c r="D1778" s="473"/>
      <c r="E1778" s="474"/>
      <c r="F1778" s="475"/>
    </row>
    <row r="1779" spans="1:6" ht="20.25">
      <c r="A1779" s="469"/>
      <c r="B1779" s="473"/>
      <c r="C1779" s="473"/>
      <c r="D1779" s="473"/>
      <c r="E1779" s="474"/>
      <c r="F1779" s="475"/>
    </row>
    <row r="1780" spans="1:6" ht="20.25">
      <c r="A1780" s="469"/>
      <c r="B1780" s="473"/>
      <c r="C1780" s="473"/>
      <c r="D1780" s="473"/>
      <c r="E1780" s="474"/>
      <c r="F1780" s="475"/>
    </row>
    <row r="1781" spans="1:6" ht="20.25">
      <c r="A1781" s="469"/>
      <c r="B1781" s="473"/>
      <c r="C1781" s="473"/>
      <c r="D1781" s="473"/>
      <c r="E1781" s="474"/>
      <c r="F1781" s="475"/>
    </row>
    <row r="1782" spans="1:6" ht="20.25">
      <c r="A1782" s="469"/>
      <c r="B1782" s="473"/>
      <c r="C1782" s="473"/>
      <c r="D1782" s="473"/>
      <c r="E1782" s="474"/>
      <c r="F1782" s="475"/>
    </row>
    <row r="1783" spans="1:6" ht="20.25">
      <c r="A1783" s="469"/>
      <c r="B1783" s="473"/>
      <c r="C1783" s="473"/>
      <c r="D1783" s="473"/>
      <c r="E1783" s="474"/>
      <c r="F1783" s="475"/>
    </row>
    <row r="1784" spans="1:6" ht="20.25">
      <c r="A1784" s="469"/>
      <c r="B1784" s="473"/>
      <c r="C1784" s="473"/>
      <c r="D1784" s="473"/>
      <c r="E1784" s="474"/>
      <c r="F1784" s="475"/>
    </row>
    <row r="1785" spans="1:6" ht="20.25">
      <c r="A1785" s="469"/>
      <c r="B1785" s="473"/>
      <c r="C1785" s="473"/>
      <c r="D1785" s="473"/>
      <c r="E1785" s="474"/>
      <c r="F1785" s="475"/>
    </row>
    <row r="1786" spans="1:6" ht="20.25">
      <c r="A1786" s="469"/>
      <c r="B1786" s="473"/>
      <c r="C1786" s="473"/>
      <c r="D1786" s="473"/>
      <c r="E1786" s="474"/>
      <c r="F1786" s="475"/>
    </row>
    <row r="1787" spans="1:6" ht="20.25">
      <c r="A1787" s="469"/>
      <c r="B1787" s="473"/>
      <c r="C1787" s="473"/>
      <c r="D1787" s="473"/>
      <c r="E1787" s="474"/>
      <c r="F1787" s="475"/>
    </row>
    <row r="1788" spans="1:6" ht="20.25">
      <c r="A1788" s="469"/>
      <c r="B1788" s="473"/>
      <c r="C1788" s="473"/>
      <c r="D1788" s="473"/>
      <c r="E1788" s="474"/>
      <c r="F1788" s="475"/>
    </row>
    <row r="1789" spans="1:6" ht="20.25">
      <c r="A1789" s="469"/>
      <c r="B1789" s="473"/>
      <c r="C1789" s="473"/>
      <c r="D1789" s="473"/>
      <c r="E1789" s="474"/>
      <c r="F1789" s="475"/>
    </row>
    <row r="1790" spans="1:6" ht="20.25">
      <c r="A1790" s="469"/>
      <c r="B1790" s="473"/>
      <c r="C1790" s="473"/>
      <c r="D1790" s="473"/>
      <c r="E1790" s="474"/>
      <c r="F1790" s="475"/>
    </row>
    <row r="1791" spans="1:6" ht="20.25">
      <c r="A1791" s="469"/>
      <c r="B1791" s="473"/>
      <c r="C1791" s="473"/>
      <c r="D1791" s="473"/>
      <c r="E1791" s="474"/>
      <c r="F1791" s="475"/>
    </row>
    <row r="1792" spans="1:6" ht="20.25">
      <c r="A1792" s="469"/>
      <c r="B1792" s="473"/>
      <c r="C1792" s="473"/>
      <c r="D1792" s="473"/>
      <c r="E1792" s="474"/>
      <c r="F1792" s="475"/>
    </row>
    <row r="1793" spans="1:6" ht="20.25">
      <c r="A1793" s="469"/>
      <c r="B1793" s="473"/>
      <c r="C1793" s="473"/>
      <c r="D1793" s="473"/>
      <c r="E1793" s="474"/>
      <c r="F1793" s="475"/>
    </row>
    <row r="1794" spans="1:6" ht="20.25">
      <c r="A1794" s="469"/>
      <c r="B1794" s="473"/>
      <c r="C1794" s="473"/>
      <c r="D1794" s="473"/>
      <c r="E1794" s="474"/>
      <c r="F1794" s="475"/>
    </row>
    <row r="1795" spans="1:6" ht="20.25">
      <c r="A1795" s="469"/>
      <c r="B1795" s="473"/>
      <c r="C1795" s="473"/>
      <c r="D1795" s="473"/>
      <c r="E1795" s="474"/>
      <c r="F1795" s="475"/>
    </row>
    <row r="1796" spans="1:6" ht="20.25">
      <c r="A1796" s="469"/>
      <c r="B1796" s="473"/>
      <c r="C1796" s="473"/>
      <c r="D1796" s="473"/>
      <c r="E1796" s="474"/>
      <c r="F1796" s="475"/>
    </row>
    <row r="1797" spans="1:6" ht="20.25">
      <c r="A1797" s="469"/>
      <c r="B1797" s="473"/>
      <c r="C1797" s="473"/>
      <c r="D1797" s="473"/>
      <c r="E1797" s="474"/>
      <c r="F1797" s="475"/>
    </row>
    <row r="1798" spans="1:6" ht="20.25">
      <c r="A1798" s="469"/>
      <c r="B1798" s="473"/>
      <c r="C1798" s="473"/>
      <c r="D1798" s="473"/>
      <c r="E1798" s="474"/>
      <c r="F1798" s="475"/>
    </row>
    <row r="1799" spans="1:6" ht="20.25">
      <c r="A1799" s="469"/>
      <c r="B1799" s="473"/>
      <c r="C1799" s="473"/>
      <c r="D1799" s="473"/>
      <c r="E1799" s="474"/>
      <c r="F1799" s="475"/>
    </row>
    <row r="1800" spans="1:6" ht="20.25">
      <c r="A1800" s="469"/>
      <c r="B1800" s="473"/>
      <c r="C1800" s="473"/>
      <c r="D1800" s="473"/>
      <c r="E1800" s="474"/>
      <c r="F1800" s="475"/>
    </row>
    <row r="1801" spans="1:6" ht="20.25">
      <c r="A1801" s="469"/>
      <c r="B1801" s="473"/>
      <c r="C1801" s="473"/>
      <c r="D1801" s="473"/>
      <c r="E1801" s="474"/>
      <c r="F1801" s="475"/>
    </row>
    <row r="1802" spans="1:6" ht="20.25">
      <c r="A1802" s="469"/>
      <c r="B1802" s="473"/>
      <c r="C1802" s="473"/>
      <c r="D1802" s="473"/>
      <c r="E1802" s="474"/>
      <c r="F1802" s="475"/>
    </row>
    <row r="1803" spans="1:6" ht="20.25">
      <c r="A1803" s="469"/>
      <c r="B1803" s="473"/>
      <c r="C1803" s="473"/>
      <c r="D1803" s="473"/>
      <c r="E1803" s="474"/>
      <c r="F1803" s="475"/>
    </row>
    <row r="1804" spans="1:6" ht="20.25">
      <c r="A1804" s="469"/>
      <c r="B1804" s="473"/>
      <c r="C1804" s="473"/>
      <c r="D1804" s="473"/>
      <c r="E1804" s="474"/>
      <c r="F1804" s="475"/>
    </row>
    <row r="1805" spans="1:6" ht="20.25">
      <c r="A1805" s="469"/>
      <c r="B1805" s="473"/>
      <c r="C1805" s="473"/>
      <c r="D1805" s="473"/>
      <c r="E1805" s="474"/>
      <c r="F1805" s="475"/>
    </row>
    <row r="1806" spans="1:6" ht="20.25">
      <c r="A1806" s="469"/>
      <c r="B1806" s="473"/>
      <c r="C1806" s="473"/>
      <c r="D1806" s="473"/>
      <c r="E1806" s="474"/>
      <c r="F1806" s="475"/>
    </row>
    <row r="1807" spans="1:6" ht="20.25">
      <c r="A1807" s="469"/>
      <c r="B1807" s="473"/>
      <c r="C1807" s="473"/>
      <c r="D1807" s="473"/>
      <c r="E1807" s="474"/>
      <c r="F1807" s="475"/>
    </row>
    <row r="1808" spans="1:6" ht="20.25">
      <c r="A1808" s="469"/>
      <c r="B1808" s="473"/>
      <c r="C1808" s="473"/>
      <c r="D1808" s="473"/>
      <c r="E1808" s="474"/>
      <c r="F1808" s="475"/>
    </row>
    <row r="1809" spans="1:6" ht="20.25">
      <c r="A1809" s="469"/>
      <c r="B1809" s="473"/>
      <c r="C1809" s="473"/>
      <c r="D1809" s="473"/>
      <c r="E1809" s="474"/>
      <c r="F1809" s="475"/>
    </row>
    <row r="1810" spans="1:6" ht="20.25">
      <c r="A1810" s="469"/>
      <c r="B1810" s="473"/>
      <c r="C1810" s="473"/>
      <c r="D1810" s="473"/>
      <c r="E1810" s="474"/>
      <c r="F1810" s="475"/>
    </row>
    <row r="1811" spans="1:6" ht="20.25">
      <c r="A1811" s="469"/>
      <c r="B1811" s="473"/>
      <c r="C1811" s="473"/>
      <c r="D1811" s="473"/>
      <c r="E1811" s="474"/>
      <c r="F1811" s="475"/>
    </row>
    <row r="1812" spans="1:6" ht="20.25">
      <c r="A1812" s="469"/>
      <c r="B1812" s="473"/>
      <c r="C1812" s="473"/>
      <c r="D1812" s="473"/>
      <c r="E1812" s="474"/>
      <c r="F1812" s="475"/>
    </row>
    <row r="1813" spans="1:6" ht="20.25">
      <c r="A1813" s="469"/>
      <c r="B1813" s="473"/>
      <c r="C1813" s="473"/>
      <c r="D1813" s="473"/>
      <c r="E1813" s="474"/>
      <c r="F1813" s="475"/>
    </row>
    <row r="1814" spans="1:6" ht="20.25">
      <c r="A1814" s="469"/>
      <c r="B1814" s="473"/>
      <c r="C1814" s="473"/>
      <c r="D1814" s="473"/>
      <c r="E1814" s="474"/>
      <c r="F1814" s="475"/>
    </row>
    <row r="1815" spans="1:6" ht="20.25">
      <c r="A1815" s="469"/>
      <c r="B1815" s="473"/>
      <c r="C1815" s="473"/>
      <c r="D1815" s="473"/>
      <c r="E1815" s="474"/>
      <c r="F1815" s="475"/>
    </row>
    <row r="1816" spans="1:6" ht="20.25">
      <c r="A1816" s="469"/>
      <c r="B1816" s="473"/>
      <c r="C1816" s="473"/>
      <c r="D1816" s="473"/>
      <c r="E1816" s="474"/>
      <c r="F1816" s="475"/>
    </row>
    <row r="1817" spans="1:6" ht="20.25">
      <c r="A1817" s="469"/>
      <c r="B1817" s="473"/>
      <c r="C1817" s="473"/>
      <c r="D1817" s="473"/>
      <c r="E1817" s="474"/>
      <c r="F1817" s="475"/>
    </row>
    <row r="1818" spans="1:6" ht="20.25">
      <c r="A1818" s="469"/>
      <c r="B1818" s="473"/>
      <c r="C1818" s="473"/>
      <c r="D1818" s="473"/>
      <c r="E1818" s="474"/>
      <c r="F1818" s="475"/>
    </row>
    <row r="1819" spans="1:6" ht="20.25">
      <c r="A1819" s="469"/>
      <c r="B1819" s="473"/>
      <c r="C1819" s="473"/>
      <c r="D1819" s="473"/>
      <c r="E1819" s="474"/>
      <c r="F1819" s="475"/>
    </row>
    <row r="1820" spans="1:6" ht="20.25">
      <c r="A1820" s="469"/>
      <c r="B1820" s="473"/>
      <c r="C1820" s="473"/>
      <c r="D1820" s="473"/>
      <c r="E1820" s="474"/>
      <c r="F1820" s="475"/>
    </row>
    <row r="1821" spans="1:6" ht="20.25">
      <c r="A1821" s="469"/>
      <c r="B1821" s="473"/>
      <c r="C1821" s="473"/>
      <c r="D1821" s="473"/>
      <c r="E1821" s="474"/>
      <c r="F1821" s="475"/>
    </row>
    <row r="1822" spans="1:6" ht="20.25">
      <c r="A1822" s="469"/>
      <c r="B1822" s="473"/>
      <c r="C1822" s="473"/>
      <c r="D1822" s="473"/>
      <c r="E1822" s="474"/>
      <c r="F1822" s="475"/>
    </row>
    <row r="1823" spans="1:6" ht="20.25">
      <c r="A1823" s="469"/>
      <c r="B1823" s="473"/>
      <c r="C1823" s="473"/>
      <c r="D1823" s="473"/>
      <c r="E1823" s="474"/>
      <c r="F1823" s="475"/>
    </row>
    <row r="1824" spans="1:6" ht="20.25">
      <c r="A1824" s="469"/>
      <c r="B1824" s="473"/>
      <c r="C1824" s="473"/>
      <c r="D1824" s="473"/>
      <c r="E1824" s="474"/>
      <c r="F1824" s="475"/>
    </row>
    <row r="1825" spans="1:6" ht="20.25">
      <c r="A1825" s="469"/>
      <c r="B1825" s="473"/>
      <c r="C1825" s="473"/>
      <c r="D1825" s="473"/>
      <c r="E1825" s="474"/>
      <c r="F1825" s="475"/>
    </row>
    <row r="1826" spans="1:6" ht="20.25">
      <c r="A1826" s="469"/>
      <c r="B1826" s="473"/>
      <c r="C1826" s="473"/>
      <c r="D1826" s="473"/>
      <c r="E1826" s="474"/>
      <c r="F1826" s="475"/>
    </row>
    <row r="1827" spans="1:6" ht="20.25">
      <c r="A1827" s="469"/>
      <c r="B1827" s="473"/>
      <c r="C1827" s="473"/>
      <c r="D1827" s="473"/>
      <c r="E1827" s="474"/>
      <c r="F1827" s="475"/>
    </row>
    <row r="1828" spans="1:6" ht="20.25">
      <c r="A1828" s="469"/>
      <c r="B1828" s="473"/>
      <c r="C1828" s="473"/>
      <c r="D1828" s="473"/>
      <c r="E1828" s="474"/>
      <c r="F1828" s="475"/>
    </row>
    <row r="1829" spans="1:6" ht="20.25">
      <c r="A1829" s="469"/>
      <c r="B1829" s="473"/>
      <c r="C1829" s="473"/>
      <c r="D1829" s="473"/>
      <c r="E1829" s="474"/>
      <c r="F1829" s="475"/>
    </row>
    <row r="1830" spans="1:6" ht="20.25">
      <c r="A1830" s="469"/>
      <c r="B1830" s="473"/>
      <c r="C1830" s="473"/>
      <c r="D1830" s="473"/>
      <c r="E1830" s="474"/>
      <c r="F1830" s="475"/>
    </row>
    <row r="1831" spans="1:6" ht="20.25">
      <c r="A1831" s="469"/>
      <c r="B1831" s="473"/>
      <c r="C1831" s="473"/>
      <c r="D1831" s="473"/>
      <c r="E1831" s="474"/>
      <c r="F1831" s="475"/>
    </row>
    <row r="1832" spans="1:6" ht="20.25">
      <c r="A1832" s="469"/>
      <c r="B1832" s="473"/>
      <c r="C1832" s="473"/>
      <c r="D1832" s="473"/>
      <c r="E1832" s="474"/>
      <c r="F1832" s="475"/>
    </row>
    <row r="1833" spans="1:6" ht="20.25">
      <c r="A1833" s="469"/>
      <c r="B1833" s="473"/>
      <c r="C1833" s="473"/>
      <c r="D1833" s="473"/>
      <c r="E1833" s="474"/>
      <c r="F1833" s="475"/>
    </row>
    <row r="1834" spans="1:6" ht="20.25">
      <c r="A1834" s="469"/>
      <c r="B1834" s="473"/>
      <c r="C1834" s="473"/>
      <c r="D1834" s="473"/>
      <c r="E1834" s="474"/>
      <c r="F1834" s="475"/>
    </row>
    <row r="1835" spans="1:6" ht="20.25">
      <c r="A1835" s="469"/>
      <c r="B1835" s="473"/>
      <c r="C1835" s="473"/>
      <c r="D1835" s="473"/>
      <c r="E1835" s="474"/>
      <c r="F1835" s="475"/>
    </row>
    <row r="1836" spans="1:6" ht="20.25">
      <c r="A1836" s="469"/>
      <c r="B1836" s="473"/>
      <c r="C1836" s="473"/>
      <c r="D1836" s="473"/>
      <c r="E1836" s="474"/>
      <c r="F1836" s="475"/>
    </row>
    <row r="1837" spans="1:6" ht="20.25">
      <c r="A1837" s="469"/>
      <c r="B1837" s="473"/>
      <c r="C1837" s="473"/>
      <c r="D1837" s="473"/>
      <c r="E1837" s="474"/>
      <c r="F1837" s="475"/>
    </row>
    <row r="1838" spans="1:6" ht="20.25">
      <c r="A1838" s="469"/>
      <c r="B1838" s="473"/>
      <c r="C1838" s="473"/>
      <c r="D1838" s="473"/>
      <c r="E1838" s="474"/>
      <c r="F1838" s="475"/>
    </row>
    <row r="1839" spans="1:6" ht="20.25">
      <c r="A1839" s="469"/>
      <c r="B1839" s="473"/>
      <c r="C1839" s="473"/>
      <c r="D1839" s="473"/>
      <c r="E1839" s="474"/>
      <c r="F1839" s="475"/>
    </row>
    <row r="1840" spans="1:6" ht="20.25">
      <c r="A1840" s="469"/>
      <c r="B1840" s="473"/>
      <c r="C1840" s="473"/>
      <c r="D1840" s="473"/>
      <c r="E1840" s="474"/>
      <c r="F1840" s="475"/>
    </row>
    <row r="1841" spans="1:6" ht="20.25">
      <c r="A1841" s="469"/>
      <c r="B1841" s="473"/>
      <c r="C1841" s="473"/>
      <c r="D1841" s="473"/>
      <c r="E1841" s="474"/>
      <c r="F1841" s="475"/>
    </row>
    <row r="1842" spans="1:6" ht="20.25">
      <c r="A1842" s="469"/>
      <c r="B1842" s="473"/>
      <c r="C1842" s="473"/>
      <c r="D1842" s="473"/>
      <c r="E1842" s="474"/>
      <c r="F1842" s="475"/>
    </row>
    <row r="1843" spans="1:6" ht="20.25">
      <c r="A1843" s="469"/>
      <c r="B1843" s="473"/>
      <c r="C1843" s="473"/>
      <c r="D1843" s="473"/>
      <c r="E1843" s="474"/>
      <c r="F1843" s="475"/>
    </row>
    <row r="1844" spans="1:6" ht="20.25">
      <c r="A1844" s="469"/>
      <c r="B1844" s="473"/>
      <c r="C1844" s="473"/>
      <c r="D1844" s="473"/>
      <c r="E1844" s="474"/>
      <c r="F1844" s="475"/>
    </row>
    <row r="1845" spans="1:6" ht="20.25">
      <c r="A1845" s="469"/>
      <c r="B1845" s="473"/>
      <c r="C1845" s="473"/>
      <c r="D1845" s="473"/>
      <c r="E1845" s="474"/>
      <c r="F1845" s="475"/>
    </row>
    <row r="1846" spans="1:6" ht="20.25">
      <c r="A1846" s="469"/>
      <c r="B1846" s="473"/>
      <c r="C1846" s="473"/>
      <c r="D1846" s="473"/>
      <c r="E1846" s="474"/>
      <c r="F1846" s="475"/>
    </row>
    <row r="1847" spans="1:6" ht="20.25">
      <c r="A1847" s="469"/>
      <c r="B1847" s="473"/>
      <c r="C1847" s="473"/>
      <c r="D1847" s="473"/>
      <c r="E1847" s="474"/>
      <c r="F1847" s="475"/>
    </row>
    <row r="1848" spans="1:6" ht="20.25">
      <c r="A1848" s="469"/>
      <c r="B1848" s="473"/>
      <c r="C1848" s="473"/>
      <c r="D1848" s="473"/>
      <c r="E1848" s="474"/>
      <c r="F1848" s="475"/>
    </row>
    <row r="1849" spans="1:6" ht="20.25">
      <c r="A1849" s="469"/>
      <c r="B1849" s="473"/>
      <c r="C1849" s="473"/>
      <c r="D1849" s="473"/>
      <c r="E1849" s="474"/>
      <c r="F1849" s="475"/>
    </row>
    <row r="1850" spans="1:6" ht="20.25">
      <c r="A1850" s="469"/>
      <c r="B1850" s="473"/>
      <c r="C1850" s="473"/>
      <c r="D1850" s="473"/>
      <c r="E1850" s="474"/>
      <c r="F1850" s="475"/>
    </row>
    <row r="1851" spans="1:6" ht="20.25">
      <c r="A1851" s="469"/>
      <c r="B1851" s="473"/>
      <c r="C1851" s="473"/>
      <c r="D1851" s="473"/>
      <c r="E1851" s="474"/>
      <c r="F1851" s="475"/>
    </row>
    <row r="1852" spans="1:6" ht="20.25">
      <c r="A1852" s="469"/>
      <c r="B1852" s="473"/>
      <c r="C1852" s="473"/>
      <c r="D1852" s="473"/>
      <c r="E1852" s="474"/>
      <c r="F1852" s="475"/>
    </row>
    <row r="1853" spans="1:6" ht="20.25">
      <c r="A1853" s="469"/>
      <c r="B1853" s="473"/>
      <c r="C1853" s="473"/>
      <c r="D1853" s="473"/>
      <c r="E1853" s="474"/>
      <c r="F1853" s="475"/>
    </row>
    <row r="1854" spans="1:6" ht="20.25">
      <c r="A1854" s="469"/>
      <c r="B1854" s="473"/>
      <c r="C1854" s="473"/>
      <c r="D1854" s="473"/>
      <c r="E1854" s="474"/>
      <c r="F1854" s="475"/>
    </row>
    <row r="1855" spans="1:6" ht="20.25">
      <c r="A1855" s="469"/>
      <c r="B1855" s="473"/>
      <c r="C1855" s="473"/>
      <c r="D1855" s="473"/>
      <c r="E1855" s="474"/>
      <c r="F1855" s="475"/>
    </row>
    <row r="1856" spans="1:6" ht="20.25">
      <c r="A1856" s="469"/>
      <c r="B1856" s="473"/>
      <c r="C1856" s="473"/>
      <c r="D1856" s="473"/>
      <c r="E1856" s="474"/>
      <c r="F1856" s="475"/>
    </row>
    <row r="1857" spans="1:6" ht="20.25">
      <c r="A1857" s="469"/>
      <c r="B1857" s="473"/>
      <c r="C1857" s="473"/>
      <c r="D1857" s="473"/>
      <c r="E1857" s="474"/>
      <c r="F1857" s="475"/>
    </row>
    <row r="1858" spans="1:6" ht="20.25">
      <c r="A1858" s="469"/>
      <c r="B1858" s="473"/>
      <c r="C1858" s="473"/>
      <c r="D1858" s="473"/>
      <c r="E1858" s="474"/>
      <c r="F1858" s="475"/>
    </row>
    <row r="1859" spans="1:6" ht="20.25">
      <c r="A1859" s="469"/>
      <c r="B1859" s="473"/>
      <c r="C1859" s="473"/>
      <c r="D1859" s="473"/>
      <c r="E1859" s="474"/>
      <c r="F1859" s="475"/>
    </row>
    <row r="1860" spans="1:6" ht="20.25">
      <c r="A1860" s="469"/>
      <c r="B1860" s="473"/>
      <c r="C1860" s="473"/>
      <c r="D1860" s="473"/>
      <c r="E1860" s="474"/>
      <c r="F1860" s="475"/>
    </row>
    <row r="1861" spans="1:6" ht="20.25">
      <c r="A1861" s="469"/>
      <c r="B1861" s="473"/>
      <c r="C1861" s="473"/>
      <c r="D1861" s="473"/>
      <c r="E1861" s="474"/>
      <c r="F1861" s="475"/>
    </row>
    <row r="1862" spans="1:6" ht="20.25">
      <c r="A1862" s="469"/>
      <c r="B1862" s="473"/>
      <c r="C1862" s="473"/>
      <c r="D1862" s="473"/>
      <c r="E1862" s="474"/>
      <c r="F1862" s="475"/>
    </row>
    <row r="1863" spans="1:6" ht="20.25">
      <c r="A1863" s="469"/>
      <c r="B1863" s="473"/>
      <c r="C1863" s="473"/>
      <c r="D1863" s="473"/>
      <c r="E1863" s="474"/>
      <c r="F1863" s="475"/>
    </row>
    <row r="1864" spans="1:6" ht="20.25">
      <c r="A1864" s="469"/>
      <c r="B1864" s="473"/>
      <c r="C1864" s="473"/>
      <c r="D1864" s="473"/>
      <c r="E1864" s="474"/>
      <c r="F1864" s="475"/>
    </row>
    <row r="1865" spans="1:6" ht="20.25">
      <c r="A1865" s="469"/>
      <c r="B1865" s="473"/>
      <c r="C1865" s="473"/>
      <c r="D1865" s="473"/>
      <c r="E1865" s="474"/>
      <c r="F1865" s="475"/>
    </row>
    <row r="1866" spans="1:6" ht="20.25">
      <c r="A1866" s="469"/>
      <c r="B1866" s="473"/>
      <c r="C1866" s="473"/>
      <c r="D1866" s="473"/>
      <c r="E1866" s="474"/>
      <c r="F1866" s="475"/>
    </row>
    <row r="1867" spans="1:6" ht="20.25">
      <c r="A1867" s="469"/>
      <c r="B1867" s="473"/>
      <c r="C1867" s="473"/>
      <c r="D1867" s="473"/>
      <c r="E1867" s="474"/>
      <c r="F1867" s="475"/>
    </row>
    <row r="1868" spans="1:6" ht="20.25">
      <c r="A1868" s="469"/>
      <c r="B1868" s="473"/>
      <c r="C1868" s="473"/>
      <c r="D1868" s="473"/>
      <c r="E1868" s="474"/>
      <c r="F1868" s="475"/>
    </row>
    <row r="1869" spans="1:6" ht="20.25">
      <c r="A1869" s="469"/>
      <c r="B1869" s="473"/>
      <c r="C1869" s="473"/>
      <c r="D1869" s="473"/>
      <c r="E1869" s="474"/>
      <c r="F1869" s="475"/>
    </row>
    <row r="1870" spans="1:6" ht="20.25">
      <c r="A1870" s="469"/>
      <c r="B1870" s="473"/>
      <c r="C1870" s="473"/>
      <c r="D1870" s="473"/>
      <c r="E1870" s="474"/>
      <c r="F1870" s="475"/>
    </row>
    <row r="1871" spans="1:6" ht="20.25">
      <c r="A1871" s="469"/>
      <c r="B1871" s="473"/>
      <c r="C1871" s="473"/>
      <c r="D1871" s="473"/>
      <c r="E1871" s="474"/>
      <c r="F1871" s="475"/>
    </row>
    <row r="1872" spans="1:6" ht="20.25">
      <c r="A1872" s="469"/>
      <c r="B1872" s="473"/>
      <c r="C1872" s="473"/>
      <c r="D1872" s="473"/>
      <c r="E1872" s="474"/>
      <c r="F1872" s="475"/>
    </row>
    <row r="1873" spans="1:6" ht="20.25">
      <c r="A1873" s="469"/>
      <c r="B1873" s="473"/>
      <c r="C1873" s="473"/>
      <c r="D1873" s="473"/>
      <c r="E1873" s="474"/>
      <c r="F1873" s="475"/>
    </row>
    <row r="1874" spans="1:6" ht="20.25">
      <c r="A1874" s="469"/>
      <c r="B1874" s="473"/>
      <c r="C1874" s="473"/>
      <c r="D1874" s="473"/>
      <c r="E1874" s="474"/>
      <c r="F1874" s="475"/>
    </row>
    <row r="1875" spans="1:6" ht="20.25">
      <c r="A1875" s="469"/>
      <c r="B1875" s="473"/>
      <c r="C1875" s="473"/>
      <c r="D1875" s="473"/>
      <c r="E1875" s="474"/>
      <c r="F1875" s="475"/>
    </row>
    <row r="1876" spans="1:6" ht="20.25">
      <c r="A1876" s="469"/>
      <c r="B1876" s="473"/>
      <c r="C1876" s="473"/>
      <c r="D1876" s="473"/>
      <c r="E1876" s="474"/>
      <c r="F1876" s="475"/>
    </row>
    <row r="1877" spans="1:6" ht="20.25">
      <c r="A1877" s="469"/>
      <c r="B1877" s="473"/>
      <c r="C1877" s="473"/>
      <c r="D1877" s="473"/>
      <c r="E1877" s="474"/>
      <c r="F1877" s="475"/>
    </row>
    <row r="1878" spans="1:6" ht="20.25">
      <c r="A1878" s="469"/>
      <c r="B1878" s="473"/>
      <c r="C1878" s="473"/>
      <c r="D1878" s="473"/>
      <c r="E1878" s="474"/>
      <c r="F1878" s="475"/>
    </row>
    <row r="1879" spans="1:6" ht="20.25">
      <c r="A1879" s="469"/>
      <c r="B1879" s="473"/>
      <c r="C1879" s="473"/>
      <c r="D1879" s="473"/>
      <c r="E1879" s="474"/>
      <c r="F1879" s="475"/>
    </row>
    <row r="1880" spans="1:6" ht="20.25">
      <c r="A1880" s="469"/>
      <c r="B1880" s="473"/>
      <c r="C1880" s="473"/>
      <c r="D1880" s="473"/>
      <c r="E1880" s="474"/>
      <c r="F1880" s="475"/>
    </row>
    <row r="1881" spans="1:6" ht="20.25">
      <c r="A1881" s="469"/>
      <c r="B1881" s="473"/>
      <c r="C1881" s="473"/>
      <c r="D1881" s="473"/>
      <c r="E1881" s="474"/>
      <c r="F1881" s="475"/>
    </row>
    <row r="1882" spans="1:6" ht="20.25">
      <c r="A1882" s="469"/>
      <c r="B1882" s="473"/>
      <c r="C1882" s="473"/>
      <c r="D1882" s="473"/>
      <c r="E1882" s="474"/>
      <c r="F1882" s="475"/>
    </row>
    <row r="1883" spans="1:6" ht="20.25">
      <c r="A1883" s="469"/>
      <c r="B1883" s="473"/>
      <c r="C1883" s="473"/>
      <c r="D1883" s="473"/>
      <c r="E1883" s="474"/>
      <c r="F1883" s="475"/>
    </row>
    <row r="1884" spans="1:6" ht="20.25">
      <c r="A1884" s="469"/>
      <c r="B1884" s="473"/>
      <c r="C1884" s="473"/>
      <c r="D1884" s="473"/>
      <c r="E1884" s="474"/>
      <c r="F1884" s="475"/>
    </row>
    <row r="1885" spans="1:6" ht="20.25">
      <c r="A1885" s="469"/>
      <c r="B1885" s="473"/>
      <c r="C1885" s="473"/>
      <c r="D1885" s="473"/>
      <c r="E1885" s="474"/>
      <c r="F1885" s="475"/>
    </row>
    <row r="1886" spans="1:6" ht="20.25">
      <c r="A1886" s="469"/>
      <c r="B1886" s="473"/>
      <c r="C1886" s="473"/>
      <c r="D1886" s="473"/>
      <c r="E1886" s="474"/>
      <c r="F1886" s="475"/>
    </row>
    <row r="1887" spans="1:6" ht="20.25">
      <c r="A1887" s="469"/>
      <c r="B1887" s="473"/>
      <c r="C1887" s="473"/>
      <c r="D1887" s="473"/>
      <c r="E1887" s="474"/>
      <c r="F1887" s="475"/>
    </row>
    <row r="1888" spans="1:6" ht="20.25">
      <c r="A1888" s="469"/>
      <c r="B1888" s="473"/>
      <c r="C1888" s="473"/>
      <c r="D1888" s="473"/>
      <c r="E1888" s="474"/>
      <c r="F1888" s="475"/>
    </row>
    <row r="1889" spans="1:6" ht="20.25">
      <c r="A1889" s="469"/>
      <c r="B1889" s="473"/>
      <c r="C1889" s="473"/>
      <c r="D1889" s="473"/>
      <c r="E1889" s="474"/>
      <c r="F1889" s="475"/>
    </row>
    <row r="1890" spans="1:6" ht="20.25">
      <c r="A1890" s="469"/>
      <c r="B1890" s="473"/>
      <c r="C1890" s="473"/>
      <c r="D1890" s="473"/>
      <c r="E1890" s="474"/>
      <c r="F1890" s="475"/>
    </row>
    <row r="1891" spans="1:6" ht="20.25">
      <c r="A1891" s="469"/>
      <c r="B1891" s="473"/>
      <c r="C1891" s="473"/>
      <c r="D1891" s="473"/>
      <c r="E1891" s="474"/>
      <c r="F1891" s="475"/>
    </row>
    <row r="1892" spans="1:6" ht="20.25">
      <c r="A1892" s="469"/>
      <c r="B1892" s="473"/>
      <c r="C1892" s="473"/>
      <c r="D1892" s="473"/>
      <c r="E1892" s="474"/>
      <c r="F1892" s="475"/>
    </row>
    <row r="1893" spans="1:6" ht="20.25">
      <c r="A1893" s="469"/>
      <c r="B1893" s="473"/>
      <c r="C1893" s="473"/>
      <c r="D1893" s="473"/>
      <c r="E1893" s="474"/>
      <c r="F1893" s="475"/>
    </row>
    <row r="1894" spans="1:6" ht="20.25">
      <c r="A1894" s="469"/>
      <c r="B1894" s="473"/>
      <c r="C1894" s="473"/>
      <c r="D1894" s="473"/>
      <c r="E1894" s="474"/>
      <c r="F1894" s="475"/>
    </row>
    <row r="1895" spans="1:6" ht="20.25">
      <c r="A1895" s="469"/>
      <c r="B1895" s="473"/>
      <c r="C1895" s="473"/>
      <c r="D1895" s="473"/>
      <c r="E1895" s="474"/>
      <c r="F1895" s="475"/>
    </row>
    <row r="1896" spans="1:6" ht="20.25">
      <c r="A1896" s="469"/>
      <c r="B1896" s="473"/>
      <c r="C1896" s="473"/>
      <c r="D1896" s="473"/>
      <c r="E1896" s="474"/>
      <c r="F1896" s="475"/>
    </row>
    <row r="1897" spans="1:6" ht="20.25">
      <c r="A1897" s="469"/>
      <c r="B1897" s="473"/>
      <c r="C1897" s="473"/>
      <c r="D1897" s="473"/>
      <c r="E1897" s="474"/>
      <c r="F1897" s="475"/>
    </row>
    <row r="1898" spans="1:6" ht="20.25">
      <c r="A1898" s="469"/>
      <c r="B1898" s="473"/>
      <c r="C1898" s="473"/>
      <c r="D1898" s="473"/>
      <c r="E1898" s="474"/>
      <c r="F1898" s="475"/>
    </row>
    <row r="1899" spans="1:6" ht="20.25">
      <c r="A1899" s="469"/>
      <c r="B1899" s="473"/>
      <c r="C1899" s="473"/>
      <c r="D1899" s="473"/>
      <c r="E1899" s="474"/>
      <c r="F1899" s="475"/>
    </row>
    <row r="1900" spans="1:6" ht="20.25">
      <c r="A1900" s="469"/>
      <c r="B1900" s="473"/>
      <c r="C1900" s="473"/>
      <c r="D1900" s="473"/>
      <c r="E1900" s="474"/>
      <c r="F1900" s="475"/>
    </row>
    <row r="1901" spans="1:6" ht="20.25">
      <c r="A1901" s="469"/>
      <c r="B1901" s="473"/>
      <c r="C1901" s="473"/>
      <c r="D1901" s="473"/>
      <c r="E1901" s="474"/>
      <c r="F1901" s="475"/>
    </row>
    <row r="1902" spans="1:6" ht="20.25">
      <c r="A1902" s="469"/>
      <c r="B1902" s="473"/>
      <c r="C1902" s="473"/>
      <c r="D1902" s="473"/>
      <c r="E1902" s="474"/>
      <c r="F1902" s="475"/>
    </row>
    <row r="1903" spans="1:6" ht="20.25">
      <c r="A1903" s="469"/>
      <c r="B1903" s="473"/>
      <c r="C1903" s="473"/>
      <c r="D1903" s="473"/>
      <c r="E1903" s="474"/>
      <c r="F1903" s="475"/>
    </row>
    <row r="1904" spans="1:6" ht="20.25">
      <c r="A1904" s="469"/>
      <c r="B1904" s="473"/>
      <c r="C1904" s="473"/>
      <c r="D1904" s="473"/>
      <c r="E1904" s="474"/>
      <c r="F1904" s="475"/>
    </row>
    <row r="1905" spans="1:6" ht="20.25">
      <c r="A1905" s="469"/>
      <c r="B1905" s="473"/>
      <c r="C1905" s="473"/>
      <c r="D1905" s="473"/>
      <c r="E1905" s="474"/>
      <c r="F1905" s="475"/>
    </row>
    <row r="1906" spans="1:6" ht="20.25">
      <c r="A1906" s="469"/>
      <c r="B1906" s="473"/>
      <c r="C1906" s="473"/>
      <c r="D1906" s="473"/>
      <c r="E1906" s="474"/>
      <c r="F1906" s="475"/>
    </row>
    <row r="1907" spans="1:6" ht="20.25">
      <c r="A1907" s="469"/>
      <c r="B1907" s="473"/>
      <c r="C1907" s="473"/>
      <c r="D1907" s="473"/>
      <c r="E1907" s="474"/>
      <c r="F1907" s="475"/>
    </row>
    <row r="1908" spans="1:6" ht="20.25">
      <c r="A1908" s="469"/>
      <c r="B1908" s="473"/>
      <c r="C1908" s="473"/>
      <c r="D1908" s="473"/>
      <c r="E1908" s="474"/>
      <c r="F1908" s="475"/>
    </row>
    <row r="1909" spans="1:6" ht="20.25">
      <c r="A1909" s="469"/>
      <c r="B1909" s="473"/>
      <c r="C1909" s="473"/>
      <c r="D1909" s="473"/>
      <c r="E1909" s="474"/>
      <c r="F1909" s="475"/>
    </row>
    <row r="1910" spans="1:6" ht="20.25">
      <c r="A1910" s="469"/>
      <c r="B1910" s="473"/>
      <c r="C1910" s="473"/>
      <c r="D1910" s="473"/>
      <c r="E1910" s="474"/>
      <c r="F1910" s="475"/>
    </row>
    <row r="1911" spans="1:6" ht="20.25">
      <c r="A1911" s="469"/>
      <c r="B1911" s="473"/>
      <c r="C1911" s="473"/>
      <c r="D1911" s="473"/>
      <c r="E1911" s="474"/>
      <c r="F1911" s="475"/>
    </row>
    <row r="1912" spans="1:6" ht="20.25">
      <c r="A1912" s="469"/>
      <c r="B1912" s="473"/>
      <c r="C1912" s="473"/>
      <c r="D1912" s="473"/>
      <c r="E1912" s="474"/>
      <c r="F1912" s="475"/>
    </row>
    <row r="1913" spans="1:6" ht="20.25">
      <c r="A1913" s="469"/>
      <c r="B1913" s="473"/>
      <c r="C1913" s="473"/>
      <c r="D1913" s="473"/>
      <c r="E1913" s="474"/>
      <c r="F1913" s="475"/>
    </row>
    <row r="1914" spans="1:6" ht="20.25">
      <c r="A1914" s="469"/>
      <c r="B1914" s="473"/>
      <c r="C1914" s="473"/>
      <c r="D1914" s="473"/>
      <c r="E1914" s="474"/>
      <c r="F1914" s="475"/>
    </row>
    <row r="1915" spans="1:6" ht="20.25">
      <c r="A1915" s="469"/>
      <c r="B1915" s="473"/>
      <c r="C1915" s="473"/>
      <c r="D1915" s="473"/>
      <c r="E1915" s="474"/>
      <c r="F1915" s="475"/>
    </row>
    <row r="1916" spans="1:6" ht="20.25">
      <c r="A1916" s="469"/>
      <c r="B1916" s="473"/>
      <c r="C1916" s="473"/>
      <c r="D1916" s="473"/>
      <c r="E1916" s="474"/>
      <c r="F1916" s="475"/>
    </row>
    <row r="1917" spans="1:6" ht="20.25">
      <c r="A1917" s="469"/>
      <c r="B1917" s="473"/>
      <c r="C1917" s="473"/>
      <c r="D1917" s="473"/>
      <c r="E1917" s="474"/>
      <c r="F1917" s="475"/>
    </row>
    <row r="1918" spans="1:6" ht="20.25">
      <c r="A1918" s="469"/>
      <c r="B1918" s="473"/>
      <c r="C1918" s="473"/>
      <c r="D1918" s="473"/>
      <c r="E1918" s="474"/>
      <c r="F1918" s="475"/>
    </row>
    <row r="1919" spans="1:6" ht="20.25">
      <c r="A1919" s="469"/>
      <c r="B1919" s="473"/>
      <c r="C1919" s="473"/>
      <c r="D1919" s="473"/>
      <c r="E1919" s="474"/>
      <c r="F1919" s="475"/>
    </row>
    <row r="1920" spans="1:6" ht="20.25">
      <c r="A1920" s="469"/>
      <c r="B1920" s="473"/>
      <c r="C1920" s="473"/>
      <c r="D1920" s="473"/>
      <c r="E1920" s="474"/>
      <c r="F1920" s="475"/>
    </row>
    <row r="1921" spans="1:6" ht="20.25">
      <c r="A1921" s="469"/>
      <c r="B1921" s="473"/>
      <c r="C1921" s="473"/>
      <c r="D1921" s="473"/>
      <c r="E1921" s="474"/>
      <c r="F1921" s="475"/>
    </row>
    <row r="1922" spans="1:6" ht="20.25">
      <c r="A1922" s="469"/>
      <c r="B1922" s="473"/>
      <c r="C1922" s="473"/>
      <c r="D1922" s="473"/>
      <c r="E1922" s="474"/>
      <c r="F1922" s="475"/>
    </row>
    <row r="1923" spans="1:6" ht="20.25">
      <c r="A1923" s="469"/>
      <c r="B1923" s="473"/>
      <c r="C1923" s="473"/>
      <c r="D1923" s="473"/>
      <c r="E1923" s="474"/>
      <c r="F1923" s="475"/>
    </row>
    <row r="1924" spans="1:6" ht="20.25">
      <c r="A1924" s="469"/>
      <c r="B1924" s="473"/>
      <c r="C1924" s="473"/>
      <c r="D1924" s="473"/>
      <c r="E1924" s="474"/>
      <c r="F1924" s="475"/>
    </row>
    <row r="1925" spans="1:6" ht="20.25">
      <c r="A1925" s="469"/>
      <c r="B1925" s="473"/>
      <c r="C1925" s="473"/>
      <c r="D1925" s="473"/>
      <c r="E1925" s="474"/>
      <c r="F1925" s="475"/>
    </row>
    <row r="1926" spans="1:6" ht="20.25">
      <c r="A1926" s="469"/>
      <c r="B1926" s="473"/>
      <c r="C1926" s="473"/>
      <c r="D1926" s="473"/>
      <c r="E1926" s="474"/>
      <c r="F1926" s="475"/>
    </row>
    <row r="1927" spans="1:6" ht="20.25">
      <c r="A1927" s="469"/>
      <c r="B1927" s="473"/>
      <c r="C1927" s="473"/>
      <c r="D1927" s="473"/>
      <c r="E1927" s="474"/>
      <c r="F1927" s="475"/>
    </row>
    <row r="1928" spans="1:6" ht="20.25">
      <c r="A1928" s="469"/>
      <c r="B1928" s="473"/>
      <c r="C1928" s="473"/>
      <c r="D1928" s="473"/>
      <c r="E1928" s="474"/>
      <c r="F1928" s="475"/>
    </row>
    <row r="1929" spans="1:6" ht="20.25">
      <c r="A1929" s="469"/>
      <c r="B1929" s="473"/>
      <c r="C1929" s="473"/>
      <c r="D1929" s="473"/>
      <c r="E1929" s="474"/>
      <c r="F1929" s="475"/>
    </row>
    <row r="1930" spans="1:6" ht="20.25">
      <c r="A1930" s="469"/>
      <c r="B1930" s="473"/>
      <c r="C1930" s="473"/>
      <c r="D1930" s="473"/>
      <c r="E1930" s="474"/>
      <c r="F1930" s="475"/>
    </row>
    <row r="1931" spans="1:6" ht="20.25">
      <c r="A1931" s="469"/>
      <c r="B1931" s="473"/>
      <c r="C1931" s="473"/>
      <c r="D1931" s="473"/>
      <c r="E1931" s="474"/>
      <c r="F1931" s="475"/>
    </row>
    <row r="1932" spans="1:6" ht="20.25">
      <c r="A1932" s="469"/>
      <c r="B1932" s="473"/>
      <c r="C1932" s="473"/>
      <c r="D1932" s="473"/>
      <c r="E1932" s="474"/>
      <c r="F1932" s="475"/>
    </row>
    <row r="1933" spans="1:6" ht="20.25">
      <c r="A1933" s="469"/>
      <c r="B1933" s="473"/>
      <c r="C1933" s="473"/>
      <c r="D1933" s="473"/>
      <c r="E1933" s="474"/>
      <c r="F1933" s="475"/>
    </row>
    <row r="1934" spans="1:6" ht="20.25">
      <c r="A1934" s="469"/>
      <c r="B1934" s="473"/>
      <c r="C1934" s="473"/>
      <c r="D1934" s="473"/>
      <c r="E1934" s="474"/>
      <c r="F1934" s="475"/>
    </row>
    <row r="1935" spans="1:6" ht="20.25">
      <c r="A1935" s="469"/>
      <c r="B1935" s="473"/>
      <c r="C1935" s="473"/>
      <c r="D1935" s="473"/>
      <c r="E1935" s="474"/>
      <c r="F1935" s="475"/>
    </row>
    <row r="1936" spans="1:6" ht="20.25">
      <c r="A1936" s="469"/>
      <c r="B1936" s="473"/>
      <c r="C1936" s="473"/>
      <c r="D1936" s="473"/>
      <c r="E1936" s="474"/>
      <c r="F1936" s="475"/>
    </row>
    <row r="1937" spans="1:6" ht="20.25">
      <c r="A1937" s="469"/>
      <c r="B1937" s="473"/>
      <c r="C1937" s="473"/>
      <c r="D1937" s="473"/>
      <c r="E1937" s="474"/>
      <c r="F1937" s="475"/>
    </row>
    <row r="1938" spans="1:6" ht="20.25">
      <c r="A1938" s="469"/>
      <c r="B1938" s="473"/>
      <c r="C1938" s="473"/>
      <c r="D1938" s="473"/>
      <c r="E1938" s="474"/>
      <c r="F1938" s="475"/>
    </row>
    <row r="1939" spans="1:6" ht="20.25">
      <c r="A1939" s="469"/>
      <c r="B1939" s="473"/>
      <c r="C1939" s="473"/>
      <c r="D1939" s="473"/>
      <c r="E1939" s="474"/>
      <c r="F1939" s="475"/>
    </row>
    <row r="1940" spans="1:6" ht="20.25">
      <c r="A1940" s="469"/>
      <c r="B1940" s="473"/>
      <c r="C1940" s="473"/>
      <c r="D1940" s="473"/>
      <c r="E1940" s="474"/>
      <c r="F1940" s="475"/>
    </row>
    <row r="1941" spans="1:6" ht="20.25">
      <c r="A1941" s="469"/>
      <c r="B1941" s="473"/>
      <c r="C1941" s="473"/>
      <c r="D1941" s="473"/>
      <c r="E1941" s="474"/>
      <c r="F1941" s="475"/>
    </row>
    <row r="1942" spans="1:6" ht="20.25">
      <c r="A1942" s="469"/>
      <c r="B1942" s="473"/>
      <c r="C1942" s="473"/>
      <c r="D1942" s="473"/>
      <c r="E1942" s="474"/>
      <c r="F1942" s="475"/>
    </row>
    <row r="1943" spans="1:6" ht="20.25">
      <c r="A1943" s="469"/>
      <c r="B1943" s="473"/>
      <c r="C1943" s="473"/>
      <c r="D1943" s="473"/>
      <c r="E1943" s="474"/>
      <c r="F1943" s="475"/>
    </row>
    <row r="1944" spans="1:6" ht="20.25">
      <c r="A1944" s="469"/>
      <c r="B1944" s="473"/>
      <c r="C1944" s="473"/>
      <c r="D1944" s="473"/>
      <c r="E1944" s="474"/>
      <c r="F1944" s="475"/>
    </row>
    <row r="1945" spans="1:6" ht="20.25">
      <c r="A1945" s="469"/>
      <c r="B1945" s="473"/>
      <c r="C1945" s="473"/>
      <c r="D1945" s="473"/>
      <c r="E1945" s="474"/>
      <c r="F1945" s="475"/>
    </row>
    <row r="1946" spans="1:6" ht="20.25">
      <c r="A1946" s="469"/>
      <c r="B1946" s="473"/>
      <c r="C1946" s="473"/>
      <c r="D1946" s="473"/>
      <c r="E1946" s="474"/>
      <c r="F1946" s="475"/>
    </row>
    <row r="1947" spans="1:6" ht="20.25">
      <c r="A1947" s="469"/>
      <c r="B1947" s="473"/>
      <c r="C1947" s="473"/>
      <c r="D1947" s="473"/>
      <c r="E1947" s="474"/>
      <c r="F1947" s="475"/>
    </row>
    <row r="1948" spans="1:6" ht="20.25">
      <c r="A1948" s="469"/>
      <c r="B1948" s="473"/>
      <c r="C1948" s="473"/>
      <c r="D1948" s="473"/>
      <c r="E1948" s="474"/>
      <c r="F1948" s="475"/>
    </row>
    <row r="1949" spans="1:6" ht="20.25">
      <c r="A1949" s="469"/>
      <c r="B1949" s="473"/>
      <c r="C1949" s="473"/>
      <c r="D1949" s="473"/>
      <c r="E1949" s="474"/>
      <c r="F1949" s="475"/>
    </row>
    <row r="1950" spans="1:6" ht="20.25">
      <c r="A1950" s="469"/>
      <c r="B1950" s="473"/>
      <c r="C1950" s="473"/>
      <c r="D1950" s="473"/>
      <c r="E1950" s="474"/>
      <c r="F1950" s="475"/>
    </row>
    <row r="1951" spans="1:6" ht="20.25">
      <c r="A1951" s="469"/>
      <c r="B1951" s="473"/>
      <c r="C1951" s="473"/>
      <c r="D1951" s="473"/>
      <c r="E1951" s="474"/>
      <c r="F1951" s="475"/>
    </row>
    <row r="1952" spans="1:6" ht="20.25">
      <c r="A1952" s="469"/>
      <c r="B1952" s="473"/>
      <c r="C1952" s="473"/>
      <c r="D1952" s="473"/>
      <c r="E1952" s="474"/>
      <c r="F1952" s="475"/>
    </row>
    <row r="1953" spans="1:6" ht="20.25">
      <c r="A1953" s="469"/>
      <c r="B1953" s="473"/>
      <c r="C1953" s="473"/>
      <c r="D1953" s="473"/>
      <c r="E1953" s="474"/>
      <c r="F1953" s="475"/>
    </row>
    <row r="1954" spans="1:6" ht="20.25">
      <c r="A1954" s="469"/>
      <c r="B1954" s="473"/>
      <c r="C1954" s="473"/>
      <c r="D1954" s="473"/>
      <c r="E1954" s="474"/>
      <c r="F1954" s="475"/>
    </row>
    <row r="1955" spans="1:6" ht="20.25">
      <c r="A1955" s="469"/>
      <c r="B1955" s="473"/>
      <c r="C1955" s="473"/>
      <c r="D1955" s="473"/>
      <c r="E1955" s="474"/>
      <c r="F1955" s="475"/>
    </row>
    <row r="1956" spans="1:6" ht="20.25">
      <c r="A1956" s="469"/>
      <c r="B1956" s="473"/>
      <c r="C1956" s="473"/>
      <c r="D1956" s="473"/>
      <c r="E1956" s="474"/>
      <c r="F1956" s="475"/>
    </row>
    <row r="1957" spans="1:6" ht="20.25">
      <c r="A1957" s="469"/>
      <c r="B1957" s="473"/>
      <c r="C1957" s="473"/>
      <c r="D1957" s="473"/>
      <c r="E1957" s="474"/>
      <c r="F1957" s="475"/>
    </row>
    <row r="1958" spans="1:6" ht="20.25">
      <c r="A1958" s="469"/>
      <c r="B1958" s="473"/>
      <c r="C1958" s="473"/>
      <c r="D1958" s="473"/>
      <c r="E1958" s="474"/>
      <c r="F1958" s="475"/>
    </row>
    <row r="1959" spans="1:6" ht="20.25">
      <c r="A1959" s="469"/>
      <c r="B1959" s="473"/>
      <c r="C1959" s="473"/>
      <c r="D1959" s="473"/>
      <c r="E1959" s="474"/>
      <c r="F1959" s="475"/>
    </row>
    <row r="1960" spans="1:6" ht="20.25">
      <c r="A1960" s="469"/>
      <c r="B1960" s="473"/>
      <c r="C1960" s="473"/>
      <c r="D1960" s="473"/>
      <c r="E1960" s="474"/>
      <c r="F1960" s="475"/>
    </row>
    <row r="1961" spans="1:6" ht="20.25">
      <c r="A1961" s="469"/>
      <c r="B1961" s="473"/>
      <c r="C1961" s="473"/>
      <c r="D1961" s="473"/>
      <c r="E1961" s="474"/>
      <c r="F1961" s="475"/>
    </row>
    <row r="1962" spans="1:6" ht="20.25">
      <c r="A1962" s="469"/>
      <c r="B1962" s="473"/>
      <c r="C1962" s="473"/>
      <c r="D1962" s="473"/>
      <c r="E1962" s="474"/>
      <c r="F1962" s="475"/>
    </row>
    <row r="1963" spans="1:6" ht="20.25">
      <c r="A1963" s="469"/>
      <c r="B1963" s="473"/>
      <c r="C1963" s="473"/>
      <c r="D1963" s="473"/>
      <c r="E1963" s="474"/>
      <c r="F1963" s="475"/>
    </row>
    <row r="1964" spans="1:6" ht="20.25">
      <c r="A1964" s="469"/>
      <c r="B1964" s="473"/>
      <c r="C1964" s="473"/>
      <c r="D1964" s="473"/>
      <c r="E1964" s="474"/>
      <c r="F1964" s="475"/>
    </row>
    <row r="1965" spans="1:6" ht="20.25">
      <c r="A1965" s="469"/>
      <c r="B1965" s="473"/>
      <c r="C1965" s="473"/>
      <c r="D1965" s="473"/>
      <c r="E1965" s="474"/>
      <c r="F1965" s="475"/>
    </row>
    <row r="1966" spans="1:6" ht="20.25">
      <c r="A1966" s="469"/>
      <c r="B1966" s="473"/>
      <c r="C1966" s="473"/>
      <c r="D1966" s="473"/>
      <c r="E1966" s="474"/>
      <c r="F1966" s="475"/>
    </row>
    <row r="1967" spans="1:6" ht="20.25">
      <c r="A1967" s="469"/>
      <c r="B1967" s="473"/>
      <c r="C1967" s="473"/>
      <c r="D1967" s="473"/>
      <c r="E1967" s="474"/>
      <c r="F1967" s="475"/>
    </row>
    <row r="1968" spans="1:6" ht="20.25">
      <c r="A1968" s="469"/>
      <c r="B1968" s="473"/>
      <c r="C1968" s="473"/>
      <c r="D1968" s="473"/>
      <c r="E1968" s="474"/>
      <c r="F1968" s="475"/>
    </row>
    <row r="1969" spans="1:6" ht="20.25">
      <c r="A1969" s="469"/>
      <c r="B1969" s="473"/>
      <c r="C1969" s="473"/>
      <c r="D1969" s="473"/>
      <c r="E1969" s="474"/>
      <c r="F1969" s="475"/>
    </row>
    <row r="1970" spans="1:6" ht="20.25">
      <c r="A1970" s="469"/>
      <c r="B1970" s="473"/>
      <c r="C1970" s="473"/>
      <c r="D1970" s="473"/>
      <c r="E1970" s="474"/>
      <c r="F1970" s="475"/>
    </row>
    <row r="1971" spans="1:6" ht="20.25">
      <c r="A1971" s="469"/>
      <c r="B1971" s="473"/>
      <c r="C1971" s="473"/>
      <c r="D1971" s="473"/>
      <c r="E1971" s="474"/>
      <c r="F1971" s="475"/>
    </row>
    <row r="1972" spans="1:6" ht="20.25">
      <c r="A1972" s="469"/>
      <c r="B1972" s="473"/>
      <c r="C1972" s="473"/>
      <c r="D1972" s="473"/>
      <c r="E1972" s="474"/>
      <c r="F1972" s="475"/>
    </row>
    <row r="1973" spans="1:6" ht="20.25">
      <c r="A1973" s="469"/>
      <c r="B1973" s="473"/>
      <c r="C1973" s="473"/>
      <c r="D1973" s="473"/>
      <c r="E1973" s="474"/>
      <c r="F1973" s="475"/>
    </row>
    <row r="1974" spans="1:6" ht="20.25">
      <c r="A1974" s="469"/>
      <c r="B1974" s="473"/>
      <c r="C1974" s="473"/>
      <c r="D1974" s="473"/>
      <c r="E1974" s="474"/>
      <c r="F1974" s="475"/>
    </row>
    <row r="1975" spans="1:6" ht="20.25">
      <c r="A1975" s="469"/>
      <c r="B1975" s="473"/>
      <c r="C1975" s="473"/>
      <c r="D1975" s="473"/>
      <c r="E1975" s="474"/>
      <c r="F1975" s="475"/>
    </row>
    <row r="1976" spans="1:6" ht="20.25">
      <c r="A1976" s="469"/>
      <c r="B1976" s="473"/>
      <c r="C1976" s="473"/>
      <c r="D1976" s="473"/>
      <c r="E1976" s="474"/>
      <c r="F1976" s="475"/>
    </row>
    <row r="1977" spans="1:6" ht="20.25">
      <c r="A1977" s="469"/>
      <c r="B1977" s="473"/>
      <c r="C1977" s="473"/>
      <c r="D1977" s="473"/>
      <c r="E1977" s="474"/>
      <c r="F1977" s="475"/>
    </row>
    <row r="1978" spans="1:6" ht="20.25">
      <c r="A1978" s="469"/>
      <c r="B1978" s="473"/>
      <c r="C1978" s="473"/>
      <c r="D1978" s="473"/>
      <c r="E1978" s="474"/>
      <c r="F1978" s="475"/>
    </row>
    <row r="1979" spans="1:6" ht="20.25">
      <c r="A1979" s="469"/>
      <c r="B1979" s="473"/>
      <c r="C1979" s="473"/>
      <c r="D1979" s="473"/>
      <c r="E1979" s="474"/>
      <c r="F1979" s="475"/>
    </row>
    <row r="1980" spans="1:6" ht="20.25">
      <c r="A1980" s="469"/>
      <c r="B1980" s="473"/>
      <c r="C1980" s="473"/>
      <c r="D1980" s="473"/>
      <c r="E1980" s="474"/>
      <c r="F1980" s="475"/>
    </row>
    <row r="1981" spans="1:6" ht="20.25">
      <c r="A1981" s="469"/>
      <c r="B1981" s="473"/>
      <c r="C1981" s="473"/>
      <c r="D1981" s="473"/>
      <c r="E1981" s="474"/>
      <c r="F1981" s="475"/>
    </row>
    <row r="1982" spans="1:6" ht="20.25">
      <c r="A1982" s="469"/>
      <c r="B1982" s="473"/>
      <c r="C1982" s="473"/>
      <c r="D1982" s="473"/>
      <c r="E1982" s="474"/>
      <c r="F1982" s="475"/>
    </row>
    <row r="1983" spans="1:6" ht="20.25">
      <c r="A1983" s="469"/>
      <c r="B1983" s="473"/>
      <c r="C1983" s="473"/>
      <c r="D1983" s="473"/>
      <c r="E1983" s="474"/>
      <c r="F1983" s="475"/>
    </row>
    <row r="1984" spans="1:6" ht="20.25">
      <c r="A1984" s="469"/>
      <c r="B1984" s="473"/>
      <c r="C1984" s="473"/>
      <c r="D1984" s="473"/>
      <c r="E1984" s="474"/>
      <c r="F1984" s="475"/>
    </row>
    <row r="1985" spans="1:6" ht="20.25">
      <c r="A1985" s="469"/>
      <c r="B1985" s="473"/>
      <c r="C1985" s="473"/>
      <c r="D1985" s="473"/>
      <c r="E1985" s="474"/>
      <c r="F1985" s="475"/>
    </row>
    <row r="1986" spans="1:6" ht="20.25">
      <c r="A1986" s="469"/>
      <c r="B1986" s="473"/>
      <c r="C1986" s="473"/>
      <c r="D1986" s="473"/>
      <c r="E1986" s="474"/>
      <c r="F1986" s="475"/>
    </row>
    <row r="1987" spans="1:6" ht="20.25">
      <c r="A1987" s="469"/>
      <c r="B1987" s="473"/>
      <c r="C1987" s="473"/>
      <c r="D1987" s="473"/>
      <c r="E1987" s="474"/>
      <c r="F1987" s="475"/>
    </row>
    <row r="1988" spans="1:6" ht="20.25">
      <c r="A1988" s="469"/>
      <c r="B1988" s="473"/>
      <c r="C1988" s="473"/>
      <c r="D1988" s="473"/>
      <c r="E1988" s="474"/>
      <c r="F1988" s="475"/>
    </row>
    <row r="1989" spans="1:6" ht="20.25">
      <c r="A1989" s="469"/>
      <c r="B1989" s="473"/>
      <c r="C1989" s="473"/>
      <c r="D1989" s="473"/>
      <c r="E1989" s="474"/>
      <c r="F1989" s="475"/>
    </row>
    <row r="1990" spans="1:6" ht="20.25">
      <c r="A1990" s="469"/>
      <c r="B1990" s="473"/>
      <c r="C1990" s="473"/>
      <c r="D1990" s="473"/>
      <c r="E1990" s="474"/>
      <c r="F1990" s="475"/>
    </row>
    <row r="1991" spans="1:6" ht="20.25">
      <c r="A1991" s="469"/>
      <c r="B1991" s="473"/>
      <c r="C1991" s="473"/>
      <c r="D1991" s="473"/>
      <c r="E1991" s="474"/>
      <c r="F1991" s="475"/>
    </row>
    <row r="1992" spans="1:6" ht="20.25">
      <c r="A1992" s="469"/>
      <c r="B1992" s="473"/>
      <c r="C1992" s="473"/>
      <c r="D1992" s="473"/>
      <c r="E1992" s="474"/>
      <c r="F1992" s="475"/>
    </row>
    <row r="1993" spans="1:6" ht="20.25">
      <c r="A1993" s="469"/>
      <c r="B1993" s="473"/>
      <c r="C1993" s="473"/>
      <c r="D1993" s="473"/>
      <c r="E1993" s="474"/>
      <c r="F1993" s="475"/>
    </row>
    <row r="1994" spans="1:6" ht="20.25">
      <c r="A1994" s="469"/>
      <c r="B1994" s="473"/>
      <c r="C1994" s="473"/>
      <c r="D1994" s="473"/>
      <c r="E1994" s="474"/>
      <c r="F1994" s="475"/>
    </row>
    <row r="1995" spans="1:6" ht="20.25">
      <c r="A1995" s="469"/>
      <c r="B1995" s="473"/>
      <c r="C1995" s="473"/>
      <c r="D1995" s="473"/>
      <c r="E1995" s="474"/>
      <c r="F1995" s="475"/>
    </row>
    <row r="1996" spans="1:6" ht="20.25">
      <c r="A1996" s="469"/>
      <c r="B1996" s="473"/>
      <c r="C1996" s="473"/>
      <c r="D1996" s="473"/>
      <c r="E1996" s="474"/>
      <c r="F1996" s="475"/>
    </row>
    <row r="1997" spans="1:6" ht="20.25">
      <c r="A1997" s="469"/>
      <c r="B1997" s="473"/>
      <c r="C1997" s="473"/>
      <c r="D1997" s="473"/>
      <c r="E1997" s="474"/>
      <c r="F1997" s="475"/>
    </row>
    <row r="1998" spans="1:6" ht="20.25">
      <c r="A1998" s="469"/>
      <c r="B1998" s="473"/>
      <c r="C1998" s="473"/>
      <c r="D1998" s="473"/>
      <c r="E1998" s="474"/>
      <c r="F1998" s="475"/>
    </row>
    <row r="1999" spans="1:6" ht="20.25">
      <c r="A1999" s="469"/>
      <c r="B1999" s="473"/>
      <c r="C1999" s="473"/>
      <c r="D1999" s="473"/>
      <c r="E1999" s="474"/>
      <c r="F1999" s="475"/>
    </row>
    <row r="2000" spans="1:6" ht="20.25">
      <c r="A2000" s="469"/>
      <c r="B2000" s="473"/>
      <c r="C2000" s="473"/>
      <c r="D2000" s="473"/>
      <c r="E2000" s="474"/>
      <c r="F2000" s="475"/>
    </row>
    <row r="2001" spans="1:6" ht="20.25">
      <c r="A2001" s="469"/>
      <c r="B2001" s="473"/>
      <c r="C2001" s="473"/>
      <c r="D2001" s="473"/>
      <c r="E2001" s="474"/>
      <c r="F2001" s="475"/>
    </row>
    <row r="2002" spans="1:6" ht="20.25">
      <c r="A2002" s="469"/>
      <c r="B2002" s="473"/>
      <c r="C2002" s="473"/>
      <c r="D2002" s="473"/>
      <c r="E2002" s="474"/>
      <c r="F2002" s="475"/>
    </row>
    <row r="2003" spans="1:6" ht="20.25">
      <c r="A2003" s="469"/>
      <c r="B2003" s="473"/>
      <c r="C2003" s="473"/>
      <c r="D2003" s="473"/>
      <c r="E2003" s="474"/>
      <c r="F2003" s="475"/>
    </row>
    <row r="2004" spans="1:6" ht="20.25">
      <c r="A2004" s="469"/>
      <c r="B2004" s="473"/>
      <c r="C2004" s="473"/>
      <c r="D2004" s="473"/>
      <c r="E2004" s="474"/>
      <c r="F2004" s="475"/>
    </row>
    <row r="2005" spans="1:6" ht="20.25">
      <c r="A2005" s="469"/>
      <c r="B2005" s="473"/>
      <c r="C2005" s="473"/>
      <c r="D2005" s="473"/>
      <c r="E2005" s="474"/>
      <c r="F2005" s="475"/>
    </row>
    <row r="2006" spans="1:6" ht="20.25">
      <c r="A2006" s="469"/>
      <c r="B2006" s="473"/>
      <c r="C2006" s="473"/>
      <c r="D2006" s="473"/>
      <c r="E2006" s="474"/>
      <c r="F2006" s="475"/>
    </row>
    <row r="2007" spans="1:6" ht="20.25">
      <c r="A2007" s="469"/>
      <c r="B2007" s="473"/>
      <c r="C2007" s="473"/>
      <c r="D2007" s="473"/>
      <c r="E2007" s="474"/>
      <c r="F2007" s="475"/>
    </row>
    <row r="2008" spans="1:6" ht="20.25">
      <c r="A2008" s="469"/>
      <c r="B2008" s="473"/>
      <c r="C2008" s="473"/>
      <c r="D2008" s="473"/>
      <c r="E2008" s="474"/>
      <c r="F2008" s="475"/>
    </row>
    <row r="2009" spans="1:6" ht="20.25">
      <c r="A2009" s="469"/>
      <c r="B2009" s="473"/>
      <c r="C2009" s="473"/>
      <c r="D2009" s="473"/>
      <c r="E2009" s="474"/>
      <c r="F2009" s="475"/>
    </row>
    <row r="2010" spans="1:6" ht="20.25">
      <c r="A2010" s="469"/>
      <c r="B2010" s="473"/>
      <c r="C2010" s="473"/>
      <c r="D2010" s="473"/>
      <c r="E2010" s="474"/>
      <c r="F2010" s="475"/>
    </row>
    <row r="2011" spans="1:6" ht="20.25">
      <c r="A2011" s="469"/>
      <c r="B2011" s="473"/>
      <c r="C2011" s="473"/>
      <c r="D2011" s="473"/>
      <c r="E2011" s="474"/>
      <c r="F2011" s="475"/>
    </row>
    <row r="2012" spans="1:6" ht="20.25">
      <c r="A2012" s="469"/>
      <c r="B2012" s="473"/>
      <c r="C2012" s="473"/>
      <c r="D2012" s="473"/>
      <c r="E2012" s="474"/>
      <c r="F2012" s="475"/>
    </row>
    <row r="2013" spans="1:6" ht="20.25">
      <c r="A2013" s="469"/>
      <c r="B2013" s="473"/>
      <c r="C2013" s="473"/>
      <c r="D2013" s="473"/>
      <c r="E2013" s="474"/>
      <c r="F2013" s="475"/>
    </row>
    <row r="2014" spans="1:6" ht="20.25">
      <c r="A2014" s="469"/>
      <c r="B2014" s="473"/>
      <c r="C2014" s="473"/>
      <c r="D2014" s="473"/>
      <c r="E2014" s="474"/>
      <c r="F2014" s="475"/>
    </row>
    <row r="2015" spans="1:6" ht="20.25">
      <c r="A2015" s="469"/>
      <c r="B2015" s="473"/>
      <c r="C2015" s="473"/>
      <c r="D2015" s="473"/>
      <c r="E2015" s="474"/>
      <c r="F2015" s="475"/>
    </row>
    <row r="2016" spans="1:6" ht="20.25">
      <c r="A2016" s="469"/>
      <c r="B2016" s="473"/>
      <c r="C2016" s="473"/>
      <c r="D2016" s="473"/>
      <c r="E2016" s="474"/>
      <c r="F2016" s="475"/>
    </row>
    <row r="2017" spans="1:6" ht="20.25">
      <c r="A2017" s="469"/>
      <c r="B2017" s="473"/>
      <c r="C2017" s="473"/>
      <c r="D2017" s="473"/>
      <c r="E2017" s="474"/>
      <c r="F2017" s="475"/>
    </row>
    <row r="2018" spans="1:6" ht="20.25">
      <c r="A2018" s="469"/>
      <c r="B2018" s="473"/>
      <c r="C2018" s="473"/>
      <c r="D2018" s="473"/>
      <c r="E2018" s="474"/>
      <c r="F2018" s="475"/>
    </row>
    <row r="2019" spans="1:6" ht="20.25">
      <c r="A2019" s="469"/>
      <c r="B2019" s="473"/>
      <c r="C2019" s="473"/>
      <c r="D2019" s="473"/>
      <c r="E2019" s="474"/>
      <c r="F2019" s="475"/>
    </row>
    <row r="2020" spans="1:6" ht="20.25">
      <c r="A2020" s="469"/>
      <c r="B2020" s="473"/>
      <c r="C2020" s="473"/>
      <c r="D2020" s="473"/>
      <c r="E2020" s="474"/>
      <c r="F2020" s="475"/>
    </row>
    <row r="2021" spans="1:6" ht="20.25">
      <c r="A2021" s="469"/>
      <c r="B2021" s="473"/>
      <c r="C2021" s="473"/>
      <c r="D2021" s="473"/>
      <c r="E2021" s="474"/>
      <c r="F2021" s="475"/>
    </row>
    <row r="2022" spans="1:6" ht="20.25">
      <c r="A2022" s="469"/>
      <c r="B2022" s="473"/>
      <c r="C2022" s="473"/>
      <c r="D2022" s="473"/>
      <c r="E2022" s="474"/>
      <c r="F2022" s="475"/>
    </row>
    <row r="2023" spans="1:6" ht="20.25">
      <c r="A2023" s="469"/>
      <c r="B2023" s="473"/>
      <c r="C2023" s="473"/>
      <c r="D2023" s="473"/>
      <c r="E2023" s="474"/>
      <c r="F2023" s="475"/>
    </row>
    <row r="2024" spans="1:6" ht="20.25">
      <c r="A2024" s="469"/>
      <c r="B2024" s="473"/>
      <c r="C2024" s="473"/>
      <c r="D2024" s="473"/>
      <c r="E2024" s="474"/>
      <c r="F2024" s="475"/>
    </row>
    <row r="2025" spans="1:6" ht="20.25">
      <c r="A2025" s="469"/>
      <c r="B2025" s="473"/>
      <c r="C2025" s="473"/>
      <c r="D2025" s="473"/>
      <c r="E2025" s="474"/>
      <c r="F2025" s="475"/>
    </row>
    <row r="2026" spans="1:6" ht="20.25">
      <c r="A2026" s="469"/>
      <c r="B2026" s="473"/>
      <c r="C2026" s="473"/>
      <c r="D2026" s="473"/>
      <c r="E2026" s="474"/>
      <c r="F2026" s="475"/>
    </row>
    <row r="2027" spans="1:6" ht="20.25">
      <c r="A2027" s="469"/>
      <c r="B2027" s="473"/>
      <c r="C2027" s="473"/>
      <c r="D2027" s="473"/>
      <c r="E2027" s="474"/>
      <c r="F2027" s="475"/>
    </row>
    <row r="2028" spans="1:6" ht="20.25">
      <c r="A2028" s="469"/>
      <c r="B2028" s="473"/>
      <c r="C2028" s="473"/>
      <c r="D2028" s="473"/>
      <c r="E2028" s="474"/>
      <c r="F2028" s="475"/>
    </row>
    <row r="2029" spans="1:6" ht="20.25">
      <c r="A2029" s="469"/>
      <c r="B2029" s="473"/>
      <c r="C2029" s="473"/>
      <c r="D2029" s="473"/>
      <c r="E2029" s="474"/>
      <c r="F2029" s="475"/>
    </row>
    <row r="2030" spans="1:6" ht="20.25">
      <c r="A2030" s="469"/>
      <c r="B2030" s="473"/>
      <c r="C2030" s="473"/>
      <c r="D2030" s="473"/>
      <c r="E2030" s="474"/>
      <c r="F2030" s="475"/>
    </row>
    <row r="2031" spans="1:6" ht="20.25">
      <c r="A2031" s="469"/>
      <c r="B2031" s="473"/>
      <c r="C2031" s="473"/>
      <c r="D2031" s="473"/>
      <c r="E2031" s="474"/>
      <c r="F2031" s="475"/>
    </row>
    <row r="2032" spans="1:6" ht="20.25">
      <c r="A2032" s="469"/>
      <c r="B2032" s="473"/>
      <c r="C2032" s="473"/>
      <c r="D2032" s="473"/>
      <c r="E2032" s="474"/>
      <c r="F2032" s="475"/>
    </row>
    <row r="2033" spans="1:6" ht="20.25">
      <c r="A2033" s="469"/>
      <c r="B2033" s="473"/>
      <c r="C2033" s="473"/>
      <c r="D2033" s="473"/>
      <c r="E2033" s="474"/>
      <c r="F2033" s="475"/>
    </row>
    <row r="2034" spans="1:6" ht="20.25">
      <c r="A2034" s="469"/>
      <c r="B2034" s="473"/>
      <c r="C2034" s="473"/>
      <c r="D2034" s="473"/>
      <c r="E2034" s="474"/>
      <c r="F2034" s="475"/>
    </row>
    <row r="2035" spans="1:6" ht="20.25">
      <c r="A2035" s="469"/>
      <c r="B2035" s="473"/>
      <c r="C2035" s="473"/>
      <c r="D2035" s="473"/>
      <c r="E2035" s="474"/>
      <c r="F2035" s="475"/>
    </row>
    <row r="2036" spans="1:6" ht="20.25">
      <c r="A2036" s="469"/>
      <c r="B2036" s="473"/>
      <c r="C2036" s="473"/>
      <c r="D2036" s="473"/>
      <c r="E2036" s="474"/>
      <c r="F2036" s="475"/>
    </row>
    <row r="2037" spans="1:6" ht="20.25">
      <c r="A2037" s="469"/>
      <c r="B2037" s="473"/>
      <c r="C2037" s="473"/>
      <c r="D2037" s="473"/>
      <c r="E2037" s="474"/>
      <c r="F2037" s="475"/>
    </row>
    <row r="2038" spans="1:6" ht="20.25">
      <c r="A2038" s="469"/>
      <c r="B2038" s="473"/>
      <c r="C2038" s="473"/>
      <c r="D2038" s="473"/>
      <c r="E2038" s="474"/>
      <c r="F2038" s="475"/>
    </row>
    <row r="2039" spans="1:6" ht="20.25">
      <c r="A2039" s="469"/>
      <c r="B2039" s="473"/>
      <c r="C2039" s="473"/>
      <c r="D2039" s="473"/>
      <c r="E2039" s="474"/>
      <c r="F2039" s="475"/>
    </row>
    <row r="2040" spans="1:6" ht="20.25">
      <c r="A2040" s="469"/>
      <c r="B2040" s="473"/>
      <c r="C2040" s="473"/>
      <c r="D2040" s="473"/>
      <c r="E2040" s="474"/>
      <c r="F2040" s="475"/>
    </row>
    <row r="2041" spans="1:6" ht="20.25">
      <c r="A2041" s="469"/>
      <c r="B2041" s="473"/>
      <c r="C2041" s="473"/>
      <c r="D2041" s="473"/>
      <c r="E2041" s="474"/>
      <c r="F2041" s="475"/>
    </row>
    <row r="2042" spans="1:6" ht="20.25">
      <c r="A2042" s="469"/>
      <c r="B2042" s="473"/>
      <c r="C2042" s="473"/>
      <c r="D2042" s="473"/>
      <c r="E2042" s="474"/>
      <c r="F2042" s="475"/>
    </row>
    <row r="2043" spans="1:6" ht="20.25">
      <c r="A2043" s="469"/>
      <c r="B2043" s="473"/>
      <c r="C2043" s="473"/>
      <c r="D2043" s="473"/>
      <c r="E2043" s="474"/>
      <c r="F2043" s="475"/>
    </row>
    <row r="2044" spans="1:6" ht="20.25">
      <c r="A2044" s="469"/>
      <c r="B2044" s="473"/>
      <c r="C2044" s="473"/>
      <c r="D2044" s="473"/>
      <c r="E2044" s="474"/>
      <c r="F2044" s="475"/>
    </row>
    <row r="2045" spans="1:6" ht="20.25">
      <c r="A2045" s="469"/>
      <c r="B2045" s="473"/>
      <c r="C2045" s="473"/>
      <c r="D2045" s="473"/>
      <c r="E2045" s="474"/>
      <c r="F2045" s="475"/>
    </row>
    <row r="2046" spans="1:6" ht="20.25">
      <c r="A2046" s="469"/>
      <c r="B2046" s="473"/>
      <c r="C2046" s="473"/>
      <c r="D2046" s="473"/>
      <c r="E2046" s="474"/>
      <c r="F2046" s="475"/>
    </row>
    <row r="2047" spans="1:6" ht="20.25">
      <c r="A2047" s="469"/>
      <c r="B2047" s="473"/>
      <c r="C2047" s="473"/>
      <c r="D2047" s="473"/>
      <c r="E2047" s="474"/>
      <c r="F2047" s="475"/>
    </row>
    <row r="2048" spans="1:6" ht="20.25">
      <c r="A2048" s="469"/>
      <c r="B2048" s="473"/>
      <c r="C2048" s="473"/>
      <c r="D2048" s="473"/>
      <c r="E2048" s="474"/>
      <c r="F2048" s="475"/>
    </row>
    <row r="2049" spans="1:6" ht="20.25">
      <c r="A2049" s="469"/>
      <c r="B2049" s="473"/>
      <c r="C2049" s="473"/>
      <c r="D2049" s="473"/>
      <c r="E2049" s="474"/>
      <c r="F2049" s="475"/>
    </row>
    <row r="2050" spans="1:6" ht="20.25">
      <c r="A2050" s="469"/>
      <c r="B2050" s="473"/>
      <c r="C2050" s="473"/>
      <c r="D2050" s="473"/>
      <c r="E2050" s="474"/>
      <c r="F2050" s="475"/>
    </row>
    <row r="2051" spans="1:6" ht="20.25">
      <c r="A2051" s="469"/>
      <c r="B2051" s="473"/>
      <c r="C2051" s="473"/>
      <c r="D2051" s="473"/>
      <c r="E2051" s="474"/>
      <c r="F2051" s="475"/>
    </row>
    <row r="2052" spans="1:6" ht="20.25">
      <c r="A2052" s="469"/>
      <c r="B2052" s="473"/>
      <c r="C2052" s="473"/>
      <c r="D2052" s="473"/>
      <c r="E2052" s="474"/>
      <c r="F2052" s="475"/>
    </row>
    <row r="2053" spans="1:6" ht="20.25">
      <c r="A2053" s="469"/>
      <c r="B2053" s="473"/>
      <c r="C2053" s="473"/>
      <c r="D2053" s="473"/>
      <c r="E2053" s="474"/>
      <c r="F2053" s="475"/>
    </row>
    <row r="2054" spans="1:6" ht="20.25">
      <c r="A2054" s="469"/>
      <c r="B2054" s="473"/>
      <c r="C2054" s="473"/>
      <c r="D2054" s="473"/>
      <c r="E2054" s="474"/>
      <c r="F2054" s="475"/>
    </row>
    <row r="2055" spans="1:6" ht="20.25">
      <c r="A2055" s="469"/>
      <c r="B2055" s="473"/>
      <c r="C2055" s="473"/>
      <c r="D2055" s="473"/>
      <c r="E2055" s="474"/>
      <c r="F2055" s="475"/>
    </row>
    <row r="2056" spans="1:6" ht="20.25">
      <c r="A2056" s="469"/>
      <c r="B2056" s="473"/>
      <c r="C2056" s="473"/>
      <c r="D2056" s="473"/>
      <c r="E2056" s="474"/>
      <c r="F2056" s="475"/>
    </row>
    <row r="2057" spans="1:6" ht="20.25">
      <c r="A2057" s="469"/>
      <c r="B2057" s="473"/>
      <c r="C2057" s="473"/>
      <c r="D2057" s="473"/>
      <c r="E2057" s="474"/>
      <c r="F2057" s="475"/>
    </row>
    <row r="2058" spans="1:6" ht="20.25">
      <c r="A2058" s="469"/>
      <c r="B2058" s="473"/>
      <c r="C2058" s="473"/>
      <c r="D2058" s="473"/>
      <c r="E2058" s="474"/>
      <c r="F2058" s="475"/>
    </row>
    <row r="2059" spans="1:6" ht="20.25">
      <c r="A2059" s="469"/>
      <c r="B2059" s="473"/>
      <c r="C2059" s="473"/>
      <c r="D2059" s="473"/>
      <c r="E2059" s="474"/>
      <c r="F2059" s="475"/>
    </row>
    <row r="2060" spans="1:6" ht="20.25">
      <c r="A2060" s="469"/>
      <c r="B2060" s="473"/>
      <c r="C2060" s="473"/>
      <c r="D2060" s="473"/>
      <c r="E2060" s="474"/>
      <c r="F2060" s="475"/>
    </row>
    <row r="2061" spans="1:6" ht="20.25">
      <c r="A2061" s="469"/>
      <c r="B2061" s="473"/>
      <c r="C2061" s="473"/>
      <c r="D2061" s="473"/>
      <c r="E2061" s="474"/>
      <c r="F2061" s="475"/>
    </row>
    <row r="2062" spans="1:6" ht="20.25">
      <c r="A2062" s="469"/>
      <c r="B2062" s="473"/>
      <c r="C2062" s="473"/>
      <c r="D2062" s="473"/>
      <c r="E2062" s="474"/>
      <c r="F2062" s="475"/>
    </row>
    <row r="2063" spans="1:6" ht="20.25">
      <c r="A2063" s="469"/>
      <c r="B2063" s="473"/>
      <c r="C2063" s="473"/>
      <c r="D2063" s="473"/>
      <c r="E2063" s="474"/>
      <c r="F2063" s="475"/>
    </row>
    <row r="2064" spans="1:6" ht="20.25">
      <c r="A2064" s="469"/>
      <c r="B2064" s="473"/>
      <c r="C2064" s="473"/>
      <c r="D2064" s="473"/>
      <c r="E2064" s="474"/>
      <c r="F2064" s="475"/>
    </row>
    <row r="2065" spans="1:6" ht="20.25">
      <c r="A2065" s="469"/>
      <c r="B2065" s="473"/>
      <c r="C2065" s="473"/>
      <c r="D2065" s="473"/>
      <c r="E2065" s="474"/>
      <c r="F2065" s="475"/>
    </row>
    <row r="2066" spans="1:6" ht="20.25">
      <c r="A2066" s="469"/>
      <c r="B2066" s="473"/>
      <c r="C2066" s="473"/>
      <c r="D2066" s="473"/>
      <c r="E2066" s="474"/>
      <c r="F2066" s="475"/>
    </row>
    <row r="2067" spans="1:6" ht="20.25">
      <c r="A2067" s="469"/>
      <c r="B2067" s="473"/>
      <c r="C2067" s="473"/>
      <c r="D2067" s="473"/>
      <c r="E2067" s="474"/>
      <c r="F2067" s="475"/>
    </row>
    <row r="2068" spans="1:6" ht="20.25">
      <c r="A2068" s="469"/>
      <c r="B2068" s="473"/>
      <c r="C2068" s="473"/>
      <c r="D2068" s="473"/>
      <c r="E2068" s="474"/>
      <c r="F2068" s="475"/>
    </row>
    <row r="2069" spans="1:6" ht="20.25">
      <c r="A2069" s="469"/>
      <c r="B2069" s="473"/>
      <c r="C2069" s="473"/>
      <c r="D2069" s="473"/>
      <c r="E2069" s="474"/>
      <c r="F2069" s="475"/>
    </row>
    <row r="2070" spans="1:6" ht="20.25">
      <c r="A2070" s="469"/>
      <c r="B2070" s="473"/>
      <c r="C2070" s="473"/>
      <c r="D2070" s="473"/>
      <c r="E2070" s="474"/>
      <c r="F2070" s="475"/>
    </row>
    <row r="2071" spans="1:6" ht="20.25">
      <c r="A2071" s="469"/>
      <c r="B2071" s="473"/>
      <c r="C2071" s="473"/>
      <c r="D2071" s="473"/>
      <c r="E2071" s="474"/>
      <c r="F2071" s="475"/>
    </row>
    <row r="2072" spans="1:6" ht="20.25">
      <c r="A2072" s="469"/>
      <c r="B2072" s="473"/>
      <c r="C2072" s="473"/>
      <c r="D2072" s="473"/>
      <c r="E2072" s="474"/>
      <c r="F2072" s="475"/>
    </row>
    <row r="2073" spans="1:6" ht="20.25">
      <c r="A2073" s="469"/>
      <c r="B2073" s="473"/>
      <c r="C2073" s="473"/>
      <c r="D2073" s="473"/>
      <c r="E2073" s="474"/>
      <c r="F2073" s="475"/>
    </row>
    <row r="2074" spans="1:6" ht="20.25">
      <c r="A2074" s="469"/>
      <c r="B2074" s="473"/>
      <c r="C2074" s="473"/>
      <c r="D2074" s="473"/>
      <c r="E2074" s="474"/>
      <c r="F2074" s="475"/>
    </row>
    <row r="2075" spans="1:6" ht="20.25">
      <c r="A2075" s="469"/>
      <c r="B2075" s="473"/>
      <c r="C2075" s="473"/>
      <c r="D2075" s="473"/>
      <c r="E2075" s="474"/>
      <c r="F2075" s="475"/>
    </row>
    <row r="2076" spans="1:6" ht="20.25">
      <c r="A2076" s="469"/>
      <c r="B2076" s="473"/>
      <c r="C2076" s="473"/>
      <c r="D2076" s="473"/>
      <c r="E2076" s="474"/>
      <c r="F2076" s="475"/>
    </row>
    <row r="2077" spans="1:6" ht="20.25">
      <c r="A2077" s="469"/>
      <c r="B2077" s="473"/>
      <c r="C2077" s="473"/>
      <c r="D2077" s="473"/>
      <c r="E2077" s="474"/>
      <c r="F2077" s="475"/>
    </row>
    <row r="2078" spans="1:6" ht="20.25">
      <c r="A2078" s="469"/>
      <c r="B2078" s="473"/>
      <c r="C2078" s="473"/>
      <c r="D2078" s="473"/>
      <c r="E2078" s="474"/>
      <c r="F2078" s="475"/>
    </row>
    <row r="2079" spans="1:6" ht="20.25">
      <c r="A2079" s="469"/>
      <c r="B2079" s="473"/>
      <c r="C2079" s="473"/>
      <c r="D2079" s="473"/>
      <c r="E2079" s="474"/>
      <c r="F2079" s="475"/>
    </row>
    <row r="2080" spans="1:6" ht="20.25">
      <c r="A2080" s="469"/>
      <c r="B2080" s="473"/>
      <c r="C2080" s="473"/>
      <c r="D2080" s="473"/>
      <c r="E2080" s="474"/>
      <c r="F2080" s="475"/>
    </row>
    <row r="2081" spans="1:6" ht="20.25">
      <c r="A2081" s="469"/>
      <c r="B2081" s="473"/>
      <c r="C2081" s="473"/>
      <c r="D2081" s="473"/>
      <c r="E2081" s="474"/>
      <c r="F2081" s="475"/>
    </row>
    <row r="2082" spans="1:6" ht="20.25">
      <c r="A2082" s="469"/>
      <c r="B2082" s="473"/>
      <c r="C2082" s="473"/>
      <c r="D2082" s="473"/>
      <c r="E2082" s="474"/>
      <c r="F2082" s="475"/>
    </row>
    <row r="2083" spans="1:6" ht="20.25">
      <c r="A2083" s="469"/>
      <c r="B2083" s="473"/>
      <c r="C2083" s="473"/>
      <c r="D2083" s="473"/>
      <c r="E2083" s="474"/>
      <c r="F2083" s="475"/>
    </row>
    <row r="2084" spans="1:6" ht="20.25">
      <c r="A2084" s="469"/>
      <c r="B2084" s="473"/>
      <c r="C2084" s="473"/>
      <c r="D2084" s="473"/>
      <c r="E2084" s="474"/>
      <c r="F2084" s="475"/>
    </row>
    <row r="2085" spans="1:6" ht="20.25">
      <c r="A2085" s="469"/>
      <c r="B2085" s="473"/>
      <c r="C2085" s="473"/>
      <c r="D2085" s="473"/>
      <c r="E2085" s="474"/>
      <c r="F2085" s="475"/>
    </row>
    <row r="2086" spans="1:6" ht="20.25">
      <c r="A2086" s="469"/>
      <c r="B2086" s="473"/>
      <c r="C2086" s="473"/>
      <c r="D2086" s="473"/>
      <c r="E2086" s="474"/>
      <c r="F2086" s="475"/>
    </row>
    <row r="2087" spans="1:6" ht="20.25">
      <c r="A2087" s="469"/>
      <c r="B2087" s="473"/>
      <c r="C2087" s="473"/>
      <c r="D2087" s="473"/>
      <c r="E2087" s="474"/>
      <c r="F2087" s="475"/>
    </row>
    <row r="2088" spans="1:6" ht="20.25">
      <c r="A2088" s="469"/>
      <c r="B2088" s="473"/>
      <c r="C2088" s="473"/>
      <c r="D2088" s="473"/>
      <c r="E2088" s="474"/>
      <c r="F2088" s="475"/>
    </row>
    <row r="2089" spans="1:6" ht="20.25">
      <c r="A2089" s="469"/>
      <c r="B2089" s="473"/>
      <c r="C2089" s="473"/>
      <c r="D2089" s="473"/>
      <c r="E2089" s="474"/>
      <c r="F2089" s="475"/>
    </row>
    <row r="2090" spans="1:6" ht="20.25">
      <c r="A2090" s="469"/>
      <c r="B2090" s="473"/>
      <c r="C2090" s="473"/>
      <c r="D2090" s="473"/>
      <c r="E2090" s="474"/>
      <c r="F2090" s="475"/>
    </row>
    <row r="2091" spans="1:6" ht="20.25">
      <c r="A2091" s="469"/>
      <c r="B2091" s="473"/>
      <c r="C2091" s="473"/>
      <c r="D2091" s="473"/>
      <c r="E2091" s="474"/>
      <c r="F2091" s="475"/>
    </row>
    <row r="2092" spans="1:6" ht="20.25">
      <c r="A2092" s="469"/>
      <c r="B2092" s="473"/>
      <c r="C2092" s="473"/>
      <c r="D2092" s="473"/>
      <c r="E2092" s="474"/>
      <c r="F2092" s="475"/>
    </row>
    <row r="2093" spans="1:6" ht="20.25">
      <c r="A2093" s="469"/>
      <c r="B2093" s="473"/>
      <c r="C2093" s="473"/>
      <c r="D2093" s="473"/>
      <c r="E2093" s="474"/>
      <c r="F2093" s="475"/>
    </row>
    <row r="2094" spans="1:6" ht="20.25">
      <c r="A2094" s="469"/>
      <c r="B2094" s="473"/>
      <c r="C2094" s="473"/>
      <c r="D2094" s="473"/>
      <c r="E2094" s="474"/>
      <c r="F2094" s="475"/>
    </row>
    <row r="2095" spans="1:6" ht="20.25">
      <c r="A2095" s="469"/>
      <c r="B2095" s="473"/>
      <c r="C2095" s="473"/>
      <c r="D2095" s="473"/>
      <c r="E2095" s="474"/>
      <c r="F2095" s="475"/>
    </row>
    <row r="2096" spans="1:6" ht="20.25">
      <c r="A2096" s="469"/>
      <c r="B2096" s="473"/>
      <c r="C2096" s="473"/>
      <c r="D2096" s="473"/>
      <c r="E2096" s="474"/>
      <c r="F2096" s="475"/>
    </row>
    <row r="2097" spans="1:6" ht="20.25">
      <c r="A2097" s="469"/>
      <c r="B2097" s="473"/>
      <c r="C2097" s="473"/>
      <c r="D2097" s="473"/>
      <c r="E2097" s="474"/>
      <c r="F2097" s="475"/>
    </row>
    <row r="2098" spans="1:6" ht="20.25">
      <c r="A2098" s="469"/>
      <c r="B2098" s="473"/>
      <c r="C2098" s="473"/>
      <c r="D2098" s="473"/>
      <c r="E2098" s="474"/>
      <c r="F2098" s="475"/>
    </row>
    <row r="2099" spans="1:6" ht="20.25">
      <c r="A2099" s="469"/>
      <c r="B2099" s="473"/>
      <c r="C2099" s="473"/>
      <c r="D2099" s="473"/>
      <c r="E2099" s="474"/>
      <c r="F2099" s="475"/>
    </row>
    <row r="2100" spans="1:6" ht="20.25">
      <c r="A2100" s="469"/>
      <c r="B2100" s="473"/>
      <c r="C2100" s="473"/>
      <c r="D2100" s="473"/>
      <c r="E2100" s="474"/>
      <c r="F2100" s="475"/>
    </row>
    <row r="2101" spans="1:6" ht="20.25">
      <c r="A2101" s="469"/>
      <c r="B2101" s="473"/>
      <c r="C2101" s="473"/>
      <c r="D2101" s="473"/>
      <c r="E2101" s="474"/>
      <c r="F2101" s="475"/>
    </row>
    <row r="2102" spans="1:6" ht="20.25">
      <c r="A2102" s="469"/>
      <c r="B2102" s="473"/>
      <c r="C2102" s="473"/>
      <c r="D2102" s="473"/>
      <c r="E2102" s="474"/>
      <c r="F2102" s="475"/>
    </row>
    <row r="2103" spans="1:6" ht="20.25">
      <c r="A2103" s="469"/>
      <c r="B2103" s="473"/>
      <c r="C2103" s="473"/>
      <c r="D2103" s="473"/>
      <c r="E2103" s="474"/>
      <c r="F2103" s="475"/>
    </row>
    <row r="2104" spans="1:6" ht="20.25">
      <c r="A2104" s="469"/>
      <c r="B2104" s="473"/>
      <c r="C2104" s="473"/>
      <c r="D2104" s="473"/>
      <c r="E2104" s="474"/>
      <c r="F2104" s="475"/>
    </row>
    <row r="2105" spans="1:6" ht="20.25">
      <c r="A2105" s="469"/>
      <c r="B2105" s="473"/>
      <c r="C2105" s="473"/>
      <c r="D2105" s="473"/>
      <c r="E2105" s="474"/>
      <c r="F2105" s="475"/>
    </row>
    <row r="2106" spans="1:6" ht="20.25">
      <c r="A2106" s="469"/>
      <c r="B2106" s="473"/>
      <c r="C2106" s="473"/>
      <c r="D2106" s="473"/>
      <c r="E2106" s="474"/>
      <c r="F2106" s="475"/>
    </row>
    <row r="2107" spans="1:6" ht="20.25">
      <c r="A2107" s="469"/>
      <c r="B2107" s="473"/>
      <c r="C2107" s="473"/>
      <c r="D2107" s="473"/>
      <c r="E2107" s="474"/>
      <c r="F2107" s="475"/>
    </row>
    <row r="2108" spans="1:6" ht="20.25">
      <c r="A2108" s="469"/>
      <c r="B2108" s="473"/>
      <c r="C2108" s="473"/>
      <c r="D2108" s="473"/>
      <c r="E2108" s="474"/>
      <c r="F2108" s="475"/>
    </row>
    <row r="2109" spans="1:6" ht="20.25">
      <c r="A2109" s="469"/>
      <c r="B2109" s="473"/>
      <c r="C2109" s="473"/>
      <c r="D2109" s="473"/>
      <c r="E2109" s="474"/>
      <c r="F2109" s="475"/>
    </row>
    <row r="2110" spans="1:6" ht="20.25">
      <c r="A2110" s="469"/>
      <c r="B2110" s="473"/>
      <c r="C2110" s="473"/>
      <c r="D2110" s="473"/>
      <c r="E2110" s="474"/>
      <c r="F2110" s="475"/>
    </row>
    <row r="2111" spans="1:6" ht="20.25">
      <c r="A2111" s="469"/>
      <c r="B2111" s="473"/>
      <c r="C2111" s="473"/>
      <c r="D2111" s="473"/>
      <c r="E2111" s="474"/>
      <c r="F2111" s="475"/>
    </row>
    <row r="2112" spans="1:6" ht="20.25">
      <c r="A2112" s="469"/>
      <c r="B2112" s="473"/>
      <c r="C2112" s="473"/>
      <c r="D2112" s="473"/>
      <c r="E2112" s="474"/>
      <c r="F2112" s="475"/>
    </row>
    <row r="2113" spans="1:6" ht="20.25">
      <c r="A2113" s="469"/>
      <c r="B2113" s="473"/>
      <c r="C2113" s="473"/>
      <c r="D2113" s="473"/>
      <c r="E2113" s="474"/>
      <c r="F2113" s="475"/>
    </row>
    <row r="2114" spans="1:6" ht="20.25">
      <c r="A2114" s="469"/>
      <c r="B2114" s="473"/>
      <c r="C2114" s="473"/>
      <c r="D2114" s="473"/>
      <c r="E2114" s="474"/>
      <c r="F2114" s="475"/>
    </row>
    <row r="2115" spans="1:6" ht="20.25">
      <c r="A2115" s="469"/>
      <c r="B2115" s="473"/>
      <c r="C2115" s="473"/>
      <c r="D2115" s="473"/>
      <c r="E2115" s="474"/>
      <c r="F2115" s="475"/>
    </row>
    <row r="2116" spans="1:6" ht="20.25">
      <c r="A2116" s="469"/>
      <c r="B2116" s="473"/>
      <c r="C2116" s="473"/>
      <c r="D2116" s="473"/>
      <c r="E2116" s="474"/>
      <c r="F2116" s="475"/>
    </row>
    <row r="2117" spans="1:6" ht="20.25">
      <c r="A2117" s="469"/>
      <c r="B2117" s="473"/>
      <c r="C2117" s="473"/>
      <c r="D2117" s="473"/>
      <c r="E2117" s="474"/>
      <c r="F2117" s="475"/>
    </row>
    <row r="2118" spans="1:6" ht="20.25">
      <c r="A2118" s="469"/>
      <c r="B2118" s="473"/>
      <c r="C2118" s="473"/>
      <c r="D2118" s="473"/>
      <c r="E2118" s="474"/>
      <c r="F2118" s="475"/>
    </row>
    <row r="2119" spans="1:6" ht="20.25">
      <c r="A2119" s="469"/>
      <c r="B2119" s="473"/>
      <c r="C2119" s="473"/>
      <c r="D2119" s="473"/>
      <c r="E2119" s="474"/>
      <c r="F2119" s="475"/>
    </row>
    <row r="2120" spans="1:6" ht="20.25">
      <c r="A2120" s="469"/>
      <c r="B2120" s="473"/>
      <c r="C2120" s="473"/>
      <c r="D2120" s="473"/>
      <c r="E2120" s="474"/>
      <c r="F2120" s="475"/>
    </row>
    <row r="2121" spans="1:6" ht="20.25">
      <c r="A2121" s="469"/>
      <c r="B2121" s="473"/>
      <c r="C2121" s="473"/>
      <c r="D2121" s="473"/>
      <c r="E2121" s="474"/>
      <c r="F2121" s="475"/>
    </row>
    <row r="2122" spans="1:6" ht="20.25">
      <c r="A2122" s="469"/>
      <c r="B2122" s="473"/>
      <c r="C2122" s="473"/>
      <c r="D2122" s="473"/>
      <c r="E2122" s="474"/>
      <c r="F2122" s="475"/>
    </row>
    <row r="2123" spans="1:6" ht="20.25">
      <c r="A2123" s="469"/>
      <c r="B2123" s="473"/>
      <c r="C2123" s="473"/>
      <c r="D2123" s="473"/>
      <c r="E2123" s="474"/>
      <c r="F2123" s="475"/>
    </row>
    <row r="2124" spans="1:6" ht="20.25">
      <c r="A2124" s="469"/>
      <c r="B2124" s="473"/>
      <c r="C2124" s="473"/>
      <c r="D2124" s="473"/>
      <c r="E2124" s="474"/>
      <c r="F2124" s="475"/>
    </row>
    <row r="2125" spans="1:6" ht="20.25">
      <c r="A2125" s="469"/>
      <c r="B2125" s="473"/>
      <c r="C2125" s="473"/>
      <c r="D2125" s="473"/>
      <c r="E2125" s="474"/>
      <c r="F2125" s="475"/>
    </row>
    <row r="2126" spans="1:6" ht="20.25">
      <c r="A2126" s="469"/>
      <c r="B2126" s="473"/>
      <c r="C2126" s="473"/>
      <c r="D2126" s="473"/>
      <c r="E2126" s="474"/>
      <c r="F2126" s="475"/>
    </row>
    <row r="2127" spans="1:6" ht="20.25">
      <c r="A2127" s="469"/>
      <c r="B2127" s="473"/>
      <c r="C2127" s="473"/>
      <c r="D2127" s="473"/>
      <c r="E2127" s="474"/>
      <c r="F2127" s="475"/>
    </row>
    <row r="2128" spans="1:6" ht="20.25">
      <c r="A2128" s="469"/>
      <c r="B2128" s="473"/>
      <c r="C2128" s="473"/>
      <c r="D2128" s="473"/>
      <c r="E2128" s="474"/>
      <c r="F2128" s="475"/>
    </row>
    <row r="2129" spans="1:6" ht="20.25">
      <c r="A2129" s="469"/>
      <c r="B2129" s="473"/>
      <c r="C2129" s="473"/>
      <c r="D2129" s="473"/>
      <c r="E2129" s="474"/>
      <c r="F2129" s="475"/>
    </row>
    <row r="2130" spans="1:6" ht="20.25">
      <c r="A2130" s="469"/>
      <c r="B2130" s="473"/>
      <c r="C2130" s="473"/>
      <c r="D2130" s="473"/>
      <c r="E2130" s="474"/>
      <c r="F2130" s="475"/>
    </row>
    <row r="2131" spans="1:6" ht="20.25">
      <c r="A2131" s="469"/>
      <c r="B2131" s="473"/>
      <c r="C2131" s="473"/>
      <c r="D2131" s="473"/>
      <c r="E2131" s="474"/>
      <c r="F2131" s="475"/>
    </row>
    <row r="2132" spans="1:6" ht="20.25">
      <c r="A2132" s="469"/>
      <c r="B2132" s="473"/>
      <c r="C2132" s="473"/>
      <c r="D2132" s="473"/>
      <c r="E2132" s="474"/>
      <c r="F2132" s="475"/>
    </row>
    <row r="2133" spans="1:6" ht="20.25">
      <c r="A2133" s="469"/>
      <c r="B2133" s="473"/>
      <c r="C2133" s="473"/>
      <c r="D2133" s="473"/>
      <c r="E2133" s="474"/>
      <c r="F2133" s="475"/>
    </row>
    <row r="2134" spans="1:6" ht="20.25">
      <c r="A2134" s="469"/>
      <c r="B2134" s="473"/>
      <c r="C2134" s="473"/>
      <c r="D2134" s="473"/>
      <c r="E2134" s="474"/>
      <c r="F2134" s="475"/>
    </row>
    <row r="2135" spans="1:6" ht="20.25">
      <c r="A2135" s="469"/>
      <c r="B2135" s="473"/>
      <c r="C2135" s="473"/>
      <c r="D2135" s="473"/>
      <c r="E2135" s="474"/>
      <c r="F2135" s="475"/>
    </row>
    <row r="2136" spans="1:6" ht="20.25">
      <c r="A2136" s="469"/>
      <c r="B2136" s="473"/>
      <c r="C2136" s="473"/>
      <c r="D2136" s="473"/>
      <c r="E2136" s="474"/>
      <c r="F2136" s="475"/>
    </row>
    <row r="2137" spans="1:6" ht="20.25">
      <c r="A2137" s="469"/>
      <c r="B2137" s="473"/>
      <c r="C2137" s="473"/>
      <c r="D2137" s="473"/>
      <c r="E2137" s="474"/>
      <c r="F2137" s="475"/>
    </row>
    <row r="2138" spans="1:6" ht="20.25">
      <c r="A2138" s="469"/>
      <c r="B2138" s="473"/>
      <c r="C2138" s="473"/>
      <c r="D2138" s="473"/>
      <c r="E2138" s="474"/>
      <c r="F2138" s="475"/>
    </row>
    <row r="2139" spans="1:6" ht="20.25">
      <c r="A2139" s="469"/>
      <c r="B2139" s="473"/>
      <c r="C2139" s="473"/>
      <c r="D2139" s="473"/>
      <c r="E2139" s="474"/>
      <c r="F2139" s="475"/>
    </row>
    <row r="2140" spans="1:6" ht="20.25">
      <c r="A2140" s="469"/>
      <c r="B2140" s="473"/>
      <c r="C2140" s="473"/>
      <c r="D2140" s="473"/>
      <c r="E2140" s="474"/>
      <c r="F2140" s="475"/>
    </row>
    <row r="2141" spans="1:6" ht="20.25">
      <c r="A2141" s="469"/>
      <c r="B2141" s="473"/>
      <c r="C2141" s="473"/>
      <c r="D2141" s="473"/>
      <c r="E2141" s="474"/>
      <c r="F2141" s="475"/>
    </row>
    <row r="2142" spans="1:6" ht="20.25">
      <c r="A2142" s="469"/>
      <c r="B2142" s="473"/>
      <c r="C2142" s="473"/>
      <c r="D2142" s="473"/>
      <c r="E2142" s="474"/>
      <c r="F2142" s="475"/>
    </row>
    <row r="2143" spans="1:6" ht="20.25">
      <c r="A2143" s="469"/>
      <c r="B2143" s="473"/>
      <c r="C2143" s="473"/>
      <c r="D2143" s="473"/>
      <c r="E2143" s="474"/>
      <c r="F2143" s="475"/>
    </row>
    <row r="2144" spans="1:6" ht="20.25">
      <c r="A2144" s="469"/>
      <c r="B2144" s="473"/>
      <c r="C2144" s="473"/>
      <c r="D2144" s="473"/>
      <c r="E2144" s="474"/>
      <c r="F2144" s="475"/>
    </row>
    <row r="2145" spans="1:6" ht="20.25">
      <c r="A2145" s="469"/>
      <c r="B2145" s="473"/>
      <c r="C2145" s="473"/>
      <c r="D2145" s="473"/>
      <c r="E2145" s="474"/>
      <c r="F2145" s="475"/>
    </row>
    <row r="2146" spans="1:6" ht="20.25">
      <c r="A2146" s="469"/>
      <c r="B2146" s="473"/>
      <c r="C2146" s="473"/>
      <c r="D2146" s="473"/>
      <c r="E2146" s="474"/>
      <c r="F2146" s="475"/>
    </row>
    <row r="2147" spans="1:6" ht="20.25">
      <c r="A2147" s="469"/>
      <c r="B2147" s="473"/>
      <c r="C2147" s="473"/>
      <c r="D2147" s="473"/>
      <c r="E2147" s="474"/>
      <c r="F2147" s="475"/>
    </row>
    <row r="2148" spans="1:6" ht="20.25">
      <c r="A2148" s="469"/>
      <c r="B2148" s="473"/>
      <c r="C2148" s="473"/>
      <c r="D2148" s="473"/>
      <c r="E2148" s="474"/>
      <c r="F2148" s="475"/>
    </row>
    <row r="2149" spans="1:6" ht="20.25">
      <c r="A2149" s="469"/>
      <c r="B2149" s="473"/>
      <c r="C2149" s="473"/>
      <c r="D2149" s="473"/>
      <c r="E2149" s="474"/>
      <c r="F2149" s="475"/>
    </row>
    <row r="2150" spans="1:6" ht="20.25">
      <c r="A2150" s="469"/>
      <c r="B2150" s="473"/>
      <c r="C2150" s="473"/>
      <c r="D2150" s="473"/>
      <c r="E2150" s="474"/>
      <c r="F2150" s="475"/>
    </row>
    <row r="2151" spans="1:6" ht="20.25">
      <c r="A2151" s="469"/>
      <c r="B2151" s="473"/>
      <c r="C2151" s="473"/>
      <c r="D2151" s="473"/>
      <c r="E2151" s="474"/>
      <c r="F2151" s="475"/>
    </row>
    <row r="2152" spans="1:6" ht="20.25">
      <c r="A2152" s="469"/>
      <c r="B2152" s="473"/>
      <c r="C2152" s="473"/>
      <c r="D2152" s="473"/>
      <c r="E2152" s="474"/>
      <c r="F2152" s="475"/>
    </row>
    <row r="2153" spans="1:6" ht="20.25">
      <c r="A2153" s="469"/>
      <c r="B2153" s="473"/>
      <c r="C2153" s="473"/>
      <c r="D2153" s="473"/>
      <c r="E2153" s="474"/>
      <c r="F2153" s="475"/>
    </row>
    <row r="2154" spans="1:6" ht="20.25">
      <c r="A2154" s="469"/>
      <c r="B2154" s="473"/>
      <c r="C2154" s="473"/>
      <c r="D2154" s="473"/>
      <c r="E2154" s="474"/>
      <c r="F2154" s="475"/>
    </row>
    <row r="2155" spans="1:6" ht="20.25">
      <c r="A2155" s="469"/>
      <c r="B2155" s="473"/>
      <c r="C2155" s="473"/>
      <c r="D2155" s="473"/>
      <c r="E2155" s="474"/>
      <c r="F2155" s="475"/>
    </row>
    <row r="2156" spans="1:6" ht="20.25">
      <c r="A2156" s="469"/>
      <c r="B2156" s="473"/>
      <c r="C2156" s="473"/>
      <c r="D2156" s="473"/>
      <c r="E2156" s="474"/>
      <c r="F2156" s="475"/>
    </row>
    <row r="2157" spans="1:6" ht="20.25">
      <c r="A2157" s="469"/>
      <c r="B2157" s="473"/>
      <c r="C2157" s="473"/>
      <c r="D2157" s="473"/>
      <c r="E2157" s="474"/>
      <c r="F2157" s="475"/>
    </row>
    <row r="2158" spans="1:6" ht="20.25">
      <c r="A2158" s="469"/>
      <c r="B2158" s="473"/>
      <c r="C2158" s="473"/>
      <c r="D2158" s="473"/>
      <c r="E2158" s="474"/>
      <c r="F2158" s="475"/>
    </row>
    <row r="2159" spans="1:6" ht="20.25">
      <c r="A2159" s="469"/>
      <c r="B2159" s="473"/>
      <c r="C2159" s="473"/>
      <c r="D2159" s="473"/>
      <c r="E2159" s="474"/>
      <c r="F2159" s="475"/>
    </row>
    <row r="2160" spans="1:6" ht="20.25">
      <c r="A2160" s="469"/>
      <c r="B2160" s="473"/>
      <c r="C2160" s="473"/>
      <c r="D2160" s="473"/>
      <c r="E2160" s="474"/>
      <c r="F2160" s="475"/>
    </row>
    <row r="2161" spans="1:6" ht="20.25">
      <c r="A2161" s="469"/>
      <c r="B2161" s="473"/>
      <c r="C2161" s="473"/>
      <c r="D2161" s="473"/>
      <c r="E2161" s="474"/>
      <c r="F2161" s="475"/>
    </row>
    <row r="2162" spans="1:6" ht="20.25">
      <c r="A2162" s="469"/>
      <c r="B2162" s="473"/>
      <c r="C2162" s="473"/>
      <c r="D2162" s="473"/>
      <c r="E2162" s="474"/>
      <c r="F2162" s="475"/>
    </row>
    <row r="2163" spans="1:6" ht="20.25">
      <c r="A2163" s="469"/>
      <c r="B2163" s="473"/>
      <c r="C2163" s="473"/>
      <c r="D2163" s="473"/>
      <c r="E2163" s="474"/>
      <c r="F2163" s="475"/>
    </row>
    <row r="2164" spans="1:6" ht="20.25">
      <c r="A2164" s="469"/>
      <c r="B2164" s="473"/>
      <c r="C2164" s="473"/>
      <c r="D2164" s="473"/>
      <c r="E2164" s="474"/>
      <c r="F2164" s="475"/>
    </row>
    <row r="2165" spans="1:6" ht="20.25">
      <c r="A2165" s="469"/>
      <c r="B2165" s="473"/>
      <c r="C2165" s="473"/>
      <c r="D2165" s="473"/>
      <c r="E2165" s="474"/>
      <c r="F2165" s="475"/>
    </row>
    <row r="2166" spans="1:6" ht="20.25">
      <c r="A2166" s="469"/>
      <c r="B2166" s="473"/>
      <c r="C2166" s="473"/>
      <c r="D2166" s="473"/>
      <c r="E2166" s="474"/>
      <c r="F2166" s="475"/>
    </row>
    <row r="2167" spans="1:6" ht="20.25">
      <c r="A2167" s="469"/>
      <c r="B2167" s="473"/>
      <c r="C2167" s="473"/>
      <c r="D2167" s="473"/>
      <c r="E2167" s="474"/>
      <c r="F2167" s="475"/>
    </row>
    <row r="2168" spans="1:6" ht="20.25">
      <c r="A2168" s="469"/>
      <c r="B2168" s="473"/>
      <c r="C2168" s="473"/>
      <c r="D2168" s="473"/>
      <c r="E2168" s="474"/>
      <c r="F2168" s="475"/>
    </row>
    <row r="2169" spans="1:6" ht="20.25">
      <c r="A2169" s="469"/>
      <c r="B2169" s="473"/>
      <c r="C2169" s="473"/>
      <c r="D2169" s="473"/>
      <c r="E2169" s="474"/>
      <c r="F2169" s="475"/>
    </row>
    <row r="2170" spans="1:6" ht="20.25">
      <c r="A2170" s="469"/>
      <c r="B2170" s="473"/>
      <c r="C2170" s="473"/>
      <c r="D2170" s="473"/>
      <c r="E2170" s="474"/>
      <c r="F2170" s="475"/>
    </row>
    <row r="2171" spans="1:6" ht="20.25">
      <c r="A2171" s="469"/>
      <c r="B2171" s="473"/>
      <c r="C2171" s="473"/>
      <c r="D2171" s="473"/>
      <c r="E2171" s="474"/>
      <c r="F2171" s="475"/>
    </row>
    <row r="2172" spans="1:6" ht="20.25">
      <c r="A2172" s="469"/>
      <c r="B2172" s="473"/>
      <c r="C2172" s="473"/>
      <c r="D2172" s="473"/>
      <c r="E2172" s="474"/>
      <c r="F2172" s="475"/>
    </row>
    <row r="2173" spans="1:6" ht="20.25">
      <c r="A2173" s="469"/>
      <c r="B2173" s="473"/>
      <c r="C2173" s="473"/>
      <c r="D2173" s="473"/>
      <c r="E2173" s="474"/>
      <c r="F2173" s="475"/>
    </row>
    <row r="2174" spans="1:6" ht="20.25">
      <c r="A2174" s="469"/>
      <c r="B2174" s="473"/>
      <c r="C2174" s="473"/>
      <c r="D2174" s="473"/>
      <c r="E2174" s="474"/>
      <c r="F2174" s="475"/>
    </row>
    <row r="2175" spans="1:6" ht="20.25">
      <c r="A2175" s="469"/>
      <c r="B2175" s="473"/>
      <c r="C2175" s="473"/>
      <c r="D2175" s="473"/>
      <c r="E2175" s="474"/>
      <c r="F2175" s="475"/>
    </row>
    <row r="2176" spans="1:6" ht="20.25">
      <c r="A2176" s="469"/>
      <c r="B2176" s="473"/>
      <c r="C2176" s="473"/>
      <c r="D2176" s="473"/>
      <c r="E2176" s="474"/>
      <c r="F2176" s="475"/>
    </row>
    <row r="2177" spans="1:6" ht="20.25">
      <c r="A2177" s="469"/>
      <c r="B2177" s="473"/>
      <c r="C2177" s="473"/>
      <c r="D2177" s="473"/>
      <c r="E2177" s="474"/>
      <c r="F2177" s="475"/>
    </row>
    <row r="2178" spans="1:6" ht="20.25">
      <c r="A2178" s="469"/>
      <c r="B2178" s="473"/>
      <c r="C2178" s="473"/>
      <c r="D2178" s="473"/>
      <c r="E2178" s="474"/>
      <c r="F2178" s="475"/>
    </row>
    <row r="2179" spans="1:6" ht="20.25">
      <c r="A2179" s="469"/>
      <c r="B2179" s="473"/>
      <c r="C2179" s="473"/>
      <c r="D2179" s="473"/>
      <c r="E2179" s="474"/>
      <c r="F2179" s="475"/>
    </row>
    <row r="2180" spans="1:6" ht="20.25">
      <c r="A2180" s="469"/>
      <c r="B2180" s="473"/>
      <c r="C2180" s="473"/>
      <c r="D2180" s="473"/>
      <c r="E2180" s="474"/>
      <c r="F2180" s="475"/>
    </row>
    <row r="2181" spans="1:6" ht="20.25">
      <c r="A2181" s="469"/>
      <c r="B2181" s="473"/>
      <c r="C2181" s="473"/>
      <c r="D2181" s="473"/>
      <c r="E2181" s="474"/>
      <c r="F2181" s="475"/>
    </row>
    <row r="2182" spans="1:6" ht="20.25">
      <c r="A2182" s="469"/>
      <c r="B2182" s="473"/>
      <c r="C2182" s="473"/>
      <c r="D2182" s="473"/>
      <c r="E2182" s="474"/>
      <c r="F2182" s="475"/>
    </row>
    <row r="2183" spans="1:6" ht="20.25">
      <c r="A2183" s="469"/>
      <c r="B2183" s="473"/>
      <c r="C2183" s="473"/>
      <c r="D2183" s="473"/>
      <c r="E2183" s="474"/>
      <c r="F2183" s="475"/>
    </row>
    <row r="2184" spans="1:6" ht="20.25">
      <c r="A2184" s="469"/>
      <c r="B2184" s="473"/>
      <c r="C2184" s="473"/>
      <c r="D2184" s="473"/>
      <c r="E2184" s="474"/>
      <c r="F2184" s="475"/>
    </row>
    <row r="2185" spans="1:6" ht="20.25">
      <c r="A2185" s="469"/>
      <c r="B2185" s="473"/>
      <c r="C2185" s="473"/>
      <c r="D2185" s="473"/>
      <c r="E2185" s="474"/>
      <c r="F2185" s="475"/>
    </row>
    <row r="2186" spans="1:6" ht="20.25">
      <c r="A2186" s="469"/>
      <c r="B2186" s="473"/>
      <c r="C2186" s="473"/>
      <c r="D2186" s="473"/>
      <c r="E2186" s="474"/>
      <c r="F2186" s="475"/>
    </row>
    <row r="2187" spans="1:6" ht="20.25">
      <c r="A2187" s="469"/>
      <c r="B2187" s="473"/>
      <c r="C2187" s="473"/>
      <c r="D2187" s="473"/>
      <c r="E2187" s="474"/>
      <c r="F2187" s="475"/>
    </row>
    <row r="2188" spans="1:6" ht="20.25">
      <c r="A2188" s="469"/>
      <c r="B2188" s="473"/>
      <c r="C2188" s="473"/>
      <c r="D2188" s="473"/>
      <c r="E2188" s="474"/>
      <c r="F2188" s="475"/>
    </row>
    <row r="2189" spans="1:6" ht="20.25">
      <c r="A2189" s="469"/>
      <c r="B2189" s="473"/>
      <c r="C2189" s="473"/>
      <c r="D2189" s="473"/>
      <c r="E2189" s="474"/>
      <c r="F2189" s="475"/>
    </row>
    <row r="2190" spans="1:6" ht="20.25">
      <c r="A2190" s="469"/>
      <c r="B2190" s="473"/>
      <c r="C2190" s="473"/>
      <c r="D2190" s="473"/>
      <c r="E2190" s="474"/>
      <c r="F2190" s="475"/>
    </row>
    <row r="2191" spans="1:6" ht="20.25">
      <c r="A2191" s="469"/>
      <c r="B2191" s="473"/>
      <c r="C2191" s="473"/>
      <c r="D2191" s="473"/>
      <c r="E2191" s="474"/>
      <c r="F2191" s="475"/>
    </row>
    <row r="2192" spans="1:6" ht="20.25">
      <c r="A2192" s="469"/>
      <c r="B2192" s="473"/>
      <c r="C2192" s="473"/>
      <c r="D2192" s="473"/>
      <c r="E2192" s="474"/>
      <c r="F2192" s="475"/>
    </row>
    <row r="2193" spans="1:6" ht="20.25">
      <c r="A2193" s="469"/>
      <c r="B2193" s="473"/>
      <c r="C2193" s="473"/>
      <c r="D2193" s="473"/>
      <c r="E2193" s="474"/>
      <c r="F2193" s="475"/>
    </row>
    <row r="2194" spans="1:6" ht="20.25">
      <c r="A2194" s="469"/>
      <c r="B2194" s="473"/>
      <c r="C2194" s="473"/>
      <c r="D2194" s="473"/>
      <c r="E2194" s="474"/>
      <c r="F2194" s="475"/>
    </row>
    <row r="2195" spans="1:6" ht="20.25">
      <c r="A2195" s="469"/>
      <c r="B2195" s="473"/>
      <c r="C2195" s="473"/>
      <c r="D2195" s="473"/>
      <c r="E2195" s="474"/>
      <c r="F2195" s="475"/>
    </row>
    <row r="2196" spans="1:6" ht="20.25">
      <c r="A2196" s="469"/>
      <c r="B2196" s="473"/>
      <c r="C2196" s="473"/>
      <c r="D2196" s="473"/>
      <c r="E2196" s="474"/>
      <c r="F2196" s="475"/>
    </row>
    <row r="2197" spans="1:6" ht="20.25">
      <c r="A2197" s="469"/>
      <c r="B2197" s="473"/>
      <c r="C2197" s="473"/>
      <c r="D2197" s="473"/>
      <c r="E2197" s="474"/>
      <c r="F2197" s="475"/>
    </row>
    <row r="2198" spans="1:6" ht="20.25">
      <c r="A2198" s="469"/>
      <c r="B2198" s="473"/>
      <c r="C2198" s="473"/>
      <c r="D2198" s="473"/>
      <c r="E2198" s="474"/>
      <c r="F2198" s="475"/>
    </row>
    <row r="2199" spans="1:6" ht="20.25">
      <c r="A2199" s="469"/>
      <c r="B2199" s="473"/>
      <c r="C2199" s="473"/>
      <c r="D2199" s="473"/>
      <c r="E2199" s="474"/>
      <c r="F2199" s="475"/>
    </row>
    <row r="2200" spans="1:6" ht="20.25">
      <c r="A2200" s="469"/>
      <c r="B2200" s="473"/>
      <c r="C2200" s="473"/>
      <c r="D2200" s="473"/>
      <c r="E2200" s="474"/>
      <c r="F2200" s="475"/>
    </row>
    <row r="2201" spans="1:6" ht="20.25">
      <c r="A2201" s="469"/>
      <c r="B2201" s="473"/>
      <c r="C2201" s="473"/>
      <c r="D2201" s="473"/>
      <c r="E2201" s="474"/>
      <c r="F2201" s="475"/>
    </row>
    <row r="2202" spans="1:6" ht="20.25">
      <c r="A2202" s="469"/>
      <c r="B2202" s="473"/>
      <c r="C2202" s="473"/>
      <c r="D2202" s="473"/>
      <c r="E2202" s="474"/>
      <c r="F2202" s="475"/>
    </row>
    <row r="2203" spans="1:6" ht="20.25">
      <c r="A2203" s="469"/>
      <c r="B2203" s="473"/>
      <c r="C2203" s="473"/>
      <c r="D2203" s="473"/>
      <c r="E2203" s="474"/>
      <c r="F2203" s="475"/>
    </row>
    <row r="2204" spans="1:6" ht="20.25">
      <c r="A2204" s="469"/>
      <c r="B2204" s="473"/>
      <c r="C2204" s="473"/>
      <c r="D2204" s="473"/>
      <c r="E2204" s="474"/>
      <c r="F2204" s="475"/>
    </row>
    <row r="2205" spans="1:6" ht="20.25">
      <c r="A2205" s="469"/>
      <c r="B2205" s="473"/>
      <c r="C2205" s="473"/>
      <c r="D2205" s="473"/>
      <c r="E2205" s="474"/>
      <c r="F2205" s="475"/>
    </row>
    <row r="2206" spans="1:6" ht="20.25">
      <c r="A2206" s="469"/>
      <c r="B2206" s="473"/>
      <c r="C2206" s="473"/>
      <c r="D2206" s="473"/>
      <c r="E2206" s="474"/>
      <c r="F2206" s="475"/>
    </row>
    <row r="2207" spans="1:6" ht="20.25">
      <c r="A2207" s="469"/>
      <c r="B2207" s="473"/>
      <c r="C2207" s="473"/>
      <c r="D2207" s="473"/>
      <c r="E2207" s="474"/>
      <c r="F2207" s="475"/>
    </row>
    <row r="2208" spans="1:6" ht="20.25">
      <c r="A2208" s="469"/>
      <c r="B2208" s="473"/>
      <c r="C2208" s="473"/>
      <c r="D2208" s="473"/>
      <c r="E2208" s="474"/>
      <c r="F2208" s="475"/>
    </row>
    <row r="2209" spans="1:6" ht="20.25">
      <c r="A2209" s="469"/>
      <c r="B2209" s="473"/>
      <c r="C2209" s="473"/>
      <c r="D2209" s="473"/>
      <c r="E2209" s="474"/>
      <c r="F2209" s="475"/>
    </row>
    <row r="2210" spans="1:6" ht="20.25">
      <c r="A2210" s="469"/>
      <c r="B2210" s="473"/>
      <c r="C2210" s="473"/>
      <c r="D2210" s="473"/>
      <c r="E2210" s="474"/>
      <c r="F2210" s="475"/>
    </row>
    <row r="2211" spans="1:6" ht="20.25">
      <c r="A2211" s="469"/>
      <c r="B2211" s="473"/>
      <c r="C2211" s="473"/>
      <c r="D2211" s="473"/>
      <c r="E2211" s="474"/>
      <c r="F2211" s="475"/>
    </row>
    <row r="2212" spans="1:6" ht="20.25">
      <c r="A2212" s="469"/>
      <c r="B2212" s="473"/>
      <c r="C2212" s="473"/>
      <c r="D2212" s="473"/>
      <c r="E2212" s="474"/>
      <c r="F2212" s="475"/>
    </row>
    <row r="2213" spans="1:6" ht="20.25">
      <c r="A2213" s="469"/>
      <c r="B2213" s="473"/>
      <c r="C2213" s="473"/>
      <c r="D2213" s="473"/>
      <c r="E2213" s="474"/>
      <c r="F2213" s="475"/>
    </row>
    <row r="2214" spans="1:6" ht="20.25">
      <c r="A2214" s="469"/>
      <c r="B2214" s="473"/>
      <c r="C2214" s="473"/>
      <c r="D2214" s="473"/>
      <c r="E2214" s="474"/>
      <c r="F2214" s="475"/>
    </row>
    <row r="2215" spans="1:6" ht="20.25">
      <c r="A2215" s="469"/>
      <c r="B2215" s="473"/>
      <c r="C2215" s="473"/>
      <c r="D2215" s="473"/>
      <c r="E2215" s="474"/>
      <c r="F2215" s="475"/>
    </row>
    <row r="2216" spans="1:6" ht="20.25">
      <c r="A2216" s="469"/>
      <c r="B2216" s="473"/>
      <c r="C2216" s="473"/>
      <c r="D2216" s="473"/>
      <c r="E2216" s="474"/>
      <c r="F2216" s="475"/>
    </row>
    <row r="2217" spans="1:6" ht="20.25">
      <c r="A2217" s="469"/>
      <c r="B2217" s="473"/>
      <c r="C2217" s="473"/>
      <c r="D2217" s="473"/>
      <c r="E2217" s="474"/>
      <c r="F2217" s="475"/>
    </row>
    <row r="2218" spans="1:6" ht="20.25">
      <c r="A2218" s="469"/>
      <c r="B2218" s="473"/>
      <c r="C2218" s="473"/>
      <c r="D2218" s="473"/>
      <c r="E2218" s="474"/>
      <c r="F2218" s="475"/>
    </row>
    <row r="2219" spans="1:6" ht="20.25">
      <c r="A2219" s="469"/>
      <c r="B2219" s="473"/>
      <c r="C2219" s="473"/>
      <c r="D2219" s="473"/>
      <c r="E2219" s="474"/>
      <c r="F2219" s="475"/>
    </row>
    <row r="2220" spans="1:6" ht="20.25">
      <c r="A2220" s="469"/>
      <c r="B2220" s="473"/>
      <c r="C2220" s="473"/>
      <c r="D2220" s="473"/>
      <c r="E2220" s="474"/>
      <c r="F2220" s="475"/>
    </row>
    <row r="2221" spans="1:6" ht="20.25">
      <c r="A2221" s="469"/>
      <c r="B2221" s="473"/>
      <c r="C2221" s="473"/>
      <c r="D2221" s="473"/>
      <c r="E2221" s="474"/>
      <c r="F2221" s="475"/>
    </row>
    <row r="2222" spans="1:6" ht="20.25">
      <c r="A2222" s="469"/>
      <c r="B2222" s="473"/>
      <c r="C2222" s="473"/>
      <c r="D2222" s="473"/>
      <c r="E2222" s="474"/>
      <c r="F2222" s="475"/>
    </row>
    <row r="2223" spans="1:6" ht="20.25">
      <c r="A2223" s="469"/>
      <c r="B2223" s="473"/>
      <c r="C2223" s="473"/>
      <c r="D2223" s="473"/>
      <c r="E2223" s="474"/>
      <c r="F2223" s="475"/>
    </row>
    <row r="2224" spans="1:6" ht="20.25">
      <c r="A2224" s="469"/>
      <c r="B2224" s="473"/>
      <c r="C2224" s="473"/>
      <c r="D2224" s="473"/>
      <c r="E2224" s="474"/>
      <c r="F2224" s="475"/>
    </row>
    <row r="2225" spans="1:6" ht="20.25">
      <c r="A2225" s="469"/>
      <c r="B2225" s="473"/>
      <c r="C2225" s="473"/>
      <c r="D2225" s="473"/>
      <c r="E2225" s="474"/>
      <c r="F2225" s="475"/>
    </row>
    <row r="2226" spans="1:6" ht="20.25">
      <c r="A2226" s="469"/>
      <c r="B2226" s="473"/>
      <c r="C2226" s="473"/>
      <c r="D2226" s="473"/>
      <c r="E2226" s="474"/>
      <c r="F2226" s="475"/>
    </row>
    <row r="2227" spans="1:6" ht="20.25">
      <c r="A2227" s="469"/>
      <c r="B2227" s="473"/>
      <c r="C2227" s="473"/>
      <c r="D2227" s="473"/>
      <c r="E2227" s="474"/>
      <c r="F2227" s="475"/>
    </row>
    <row r="2228" spans="1:6" ht="20.25">
      <c r="A2228" s="469"/>
      <c r="B2228" s="473"/>
      <c r="C2228" s="473"/>
      <c r="D2228" s="473"/>
      <c r="E2228" s="474"/>
      <c r="F2228" s="475"/>
    </row>
    <row r="2229" spans="1:6" ht="20.25">
      <c r="A2229" s="469"/>
      <c r="B2229" s="473"/>
      <c r="C2229" s="473"/>
      <c r="D2229" s="473"/>
      <c r="E2229" s="474"/>
      <c r="F2229" s="475"/>
    </row>
    <row r="2230" spans="1:6" ht="20.25">
      <c r="A2230" s="469"/>
      <c r="B2230" s="473"/>
      <c r="C2230" s="473"/>
      <c r="D2230" s="473"/>
      <c r="E2230" s="474"/>
      <c r="F2230" s="475"/>
    </row>
    <row r="2231" spans="1:6" ht="20.25">
      <c r="A2231" s="469"/>
      <c r="B2231" s="473"/>
      <c r="C2231" s="473"/>
      <c r="D2231" s="473"/>
      <c r="E2231" s="474"/>
      <c r="F2231" s="475"/>
    </row>
    <row r="2232" spans="1:6" ht="20.25">
      <c r="A2232" s="469"/>
      <c r="B2232" s="473"/>
      <c r="C2232" s="473"/>
      <c r="D2232" s="473"/>
      <c r="E2232" s="474"/>
      <c r="F2232" s="475"/>
    </row>
    <row r="2233" spans="1:6" ht="20.25">
      <c r="A2233" s="469"/>
      <c r="B2233" s="473"/>
      <c r="C2233" s="473"/>
      <c r="D2233" s="473"/>
      <c r="E2233" s="474"/>
      <c r="F2233" s="475"/>
    </row>
    <row r="2234" spans="1:6" ht="20.25">
      <c r="A2234" s="469"/>
      <c r="B2234" s="473"/>
      <c r="C2234" s="473"/>
      <c r="D2234" s="473"/>
      <c r="E2234" s="474"/>
      <c r="F2234" s="475"/>
    </row>
    <row r="2235" spans="1:6" ht="20.25">
      <c r="A2235" s="469"/>
      <c r="B2235" s="473"/>
      <c r="C2235" s="473"/>
      <c r="D2235" s="473"/>
      <c r="E2235" s="474"/>
      <c r="F2235" s="475"/>
    </row>
    <row r="2236" spans="1:6" ht="20.25">
      <c r="A2236" s="469"/>
      <c r="B2236" s="473"/>
      <c r="C2236" s="473"/>
      <c r="D2236" s="473"/>
      <c r="E2236" s="474"/>
      <c r="F2236" s="475"/>
    </row>
    <row r="2237" spans="1:6" ht="20.25">
      <c r="A2237" s="469"/>
      <c r="B2237" s="473"/>
      <c r="C2237" s="473"/>
      <c r="D2237" s="473"/>
      <c r="E2237" s="474"/>
      <c r="F2237" s="475"/>
    </row>
    <row r="2238" spans="1:6" ht="20.25">
      <c r="A2238" s="469"/>
      <c r="B2238" s="473"/>
      <c r="C2238" s="473"/>
      <c r="D2238" s="473"/>
      <c r="E2238" s="474"/>
      <c r="F2238" s="475"/>
    </row>
    <row r="2239" spans="1:6" ht="20.25">
      <c r="A2239" s="469"/>
      <c r="B2239" s="473"/>
      <c r="C2239" s="473"/>
      <c r="D2239" s="473"/>
      <c r="E2239" s="474"/>
      <c r="F2239" s="475"/>
    </row>
    <row r="2240" spans="1:6" ht="20.25">
      <c r="A2240" s="469"/>
      <c r="B2240" s="473"/>
      <c r="C2240" s="473"/>
      <c r="D2240" s="473"/>
      <c r="E2240" s="474"/>
      <c r="F2240" s="475"/>
    </row>
    <row r="2241" spans="1:6" ht="20.25">
      <c r="A2241" s="469"/>
      <c r="B2241" s="473"/>
      <c r="C2241" s="473"/>
      <c r="D2241" s="473"/>
      <c r="E2241" s="474"/>
      <c r="F2241" s="475"/>
    </row>
    <row r="2242" spans="1:6" ht="20.25">
      <c r="A2242" s="469"/>
      <c r="B2242" s="473"/>
      <c r="C2242" s="473"/>
      <c r="D2242" s="473"/>
      <c r="E2242" s="474"/>
      <c r="F2242" s="475"/>
    </row>
    <row r="2243" spans="1:6" ht="20.25">
      <c r="A2243" s="469"/>
      <c r="B2243" s="473"/>
      <c r="C2243" s="473"/>
      <c r="D2243" s="473"/>
      <c r="E2243" s="474"/>
      <c r="F2243" s="475"/>
    </row>
    <row r="2244" spans="1:6" ht="20.25">
      <c r="A2244" s="469"/>
      <c r="B2244" s="473"/>
      <c r="C2244" s="473"/>
      <c r="D2244" s="473"/>
      <c r="E2244" s="474"/>
      <c r="F2244" s="475"/>
    </row>
    <row r="2245" spans="1:6" ht="20.25">
      <c r="A2245" s="469"/>
      <c r="B2245" s="473"/>
      <c r="C2245" s="473"/>
      <c r="D2245" s="473"/>
      <c r="E2245" s="474"/>
      <c r="F2245" s="475"/>
    </row>
    <row r="2246" spans="1:6" ht="20.25">
      <c r="A2246" s="469"/>
      <c r="B2246" s="473"/>
      <c r="C2246" s="473"/>
      <c r="D2246" s="473"/>
      <c r="E2246" s="474"/>
      <c r="F2246" s="475"/>
    </row>
    <row r="2247" spans="1:6" ht="20.25">
      <c r="A2247" s="469"/>
      <c r="B2247" s="473"/>
      <c r="C2247" s="473"/>
      <c r="D2247" s="473"/>
      <c r="E2247" s="474"/>
      <c r="F2247" s="475"/>
    </row>
    <row r="2248" spans="1:6" ht="20.25">
      <c r="A2248" s="469"/>
      <c r="B2248" s="473"/>
      <c r="C2248" s="473"/>
      <c r="D2248" s="473"/>
      <c r="E2248" s="474"/>
      <c r="F2248" s="475"/>
    </row>
    <row r="2249" spans="1:6" ht="20.25">
      <c r="A2249" s="469"/>
      <c r="B2249" s="473"/>
      <c r="C2249" s="473"/>
      <c r="D2249" s="473"/>
      <c r="E2249" s="474"/>
      <c r="F2249" s="475"/>
    </row>
    <row r="2250" spans="1:6" ht="20.25">
      <c r="A2250" s="469"/>
      <c r="B2250" s="473"/>
      <c r="C2250" s="473"/>
      <c r="D2250" s="473"/>
      <c r="E2250" s="474"/>
      <c r="F2250" s="475"/>
    </row>
    <row r="2251" spans="1:6" ht="20.25">
      <c r="A2251" s="469"/>
      <c r="B2251" s="473"/>
      <c r="C2251" s="473"/>
      <c r="D2251" s="473"/>
      <c r="E2251" s="474"/>
      <c r="F2251" s="475"/>
    </row>
    <row r="2252" spans="1:6" ht="20.25">
      <c r="A2252" s="469"/>
      <c r="B2252" s="473"/>
      <c r="C2252" s="473"/>
      <c r="D2252" s="473"/>
      <c r="E2252" s="474"/>
      <c r="F2252" s="475"/>
    </row>
    <row r="2253" spans="1:6" ht="20.25">
      <c r="A2253" s="469"/>
      <c r="B2253" s="473"/>
      <c r="C2253" s="473"/>
      <c r="D2253" s="473"/>
      <c r="E2253" s="474"/>
      <c r="F2253" s="475"/>
    </row>
    <row r="2254" spans="1:6" ht="20.25">
      <c r="A2254" s="469"/>
      <c r="B2254" s="473"/>
      <c r="C2254" s="473"/>
      <c r="D2254" s="473"/>
      <c r="E2254" s="474"/>
      <c r="F2254" s="475"/>
    </row>
    <row r="2255" spans="1:6" ht="20.25">
      <c r="A2255" s="469"/>
      <c r="B2255" s="473"/>
      <c r="C2255" s="473"/>
      <c r="D2255" s="473"/>
      <c r="E2255" s="474"/>
      <c r="F2255" s="475"/>
    </row>
    <row r="2256" spans="1:6" ht="20.25">
      <c r="A2256" s="469"/>
      <c r="B2256" s="473"/>
      <c r="C2256" s="473"/>
      <c r="D2256" s="473"/>
      <c r="E2256" s="474"/>
      <c r="F2256" s="475"/>
    </row>
    <row r="2257" spans="1:6" ht="20.25">
      <c r="A2257" s="469"/>
      <c r="B2257" s="473"/>
      <c r="C2257" s="473"/>
      <c r="D2257" s="473"/>
      <c r="E2257" s="474"/>
      <c r="F2257" s="475"/>
    </row>
    <row r="2258" spans="1:6" ht="20.25">
      <c r="A2258" s="469"/>
      <c r="B2258" s="473"/>
      <c r="C2258" s="473"/>
      <c r="D2258" s="473"/>
      <c r="E2258" s="474"/>
      <c r="F2258" s="475"/>
    </row>
    <row r="2259" spans="1:6" ht="20.25">
      <c r="A2259" s="469"/>
      <c r="B2259" s="473"/>
      <c r="C2259" s="473"/>
      <c r="D2259" s="473"/>
      <c r="E2259" s="474"/>
      <c r="F2259" s="475"/>
    </row>
    <row r="2260" spans="1:6" ht="20.25">
      <c r="A2260" s="469"/>
      <c r="B2260" s="473"/>
      <c r="C2260" s="473"/>
      <c r="D2260" s="473"/>
      <c r="E2260" s="474"/>
      <c r="F2260" s="475"/>
    </row>
    <row r="2261" spans="1:6" ht="20.25">
      <c r="A2261" s="469"/>
      <c r="B2261" s="473"/>
      <c r="C2261" s="473"/>
      <c r="D2261" s="473"/>
      <c r="E2261" s="474"/>
      <c r="F2261" s="475"/>
    </row>
    <row r="2262" spans="1:6" ht="20.25">
      <c r="A2262" s="469"/>
      <c r="B2262" s="473"/>
      <c r="C2262" s="473"/>
      <c r="D2262" s="473"/>
      <c r="E2262" s="474"/>
      <c r="F2262" s="475"/>
    </row>
    <row r="2263" spans="1:6" ht="20.25">
      <c r="A2263" s="469"/>
      <c r="B2263" s="473"/>
      <c r="C2263" s="473"/>
      <c r="D2263" s="473"/>
      <c r="E2263" s="474"/>
      <c r="F2263" s="475"/>
    </row>
    <row r="2264" spans="1:6" ht="20.25">
      <c r="A2264" s="469"/>
      <c r="B2264" s="473"/>
      <c r="C2264" s="473"/>
      <c r="D2264" s="473"/>
      <c r="E2264" s="474"/>
      <c r="F2264" s="475"/>
    </row>
    <row r="2265" spans="1:6" ht="20.25">
      <c r="A2265" s="469"/>
      <c r="B2265" s="473"/>
      <c r="C2265" s="473"/>
      <c r="D2265" s="473"/>
      <c r="E2265" s="474"/>
      <c r="F2265" s="475"/>
    </row>
    <row r="2266" spans="1:6" ht="20.25">
      <c r="A2266" s="469"/>
      <c r="B2266" s="473"/>
      <c r="C2266" s="473"/>
      <c r="D2266" s="473"/>
      <c r="E2266" s="474"/>
      <c r="F2266" s="475"/>
    </row>
    <row r="2267" spans="1:6" ht="20.25">
      <c r="A2267" s="469"/>
      <c r="B2267" s="473"/>
      <c r="C2267" s="473"/>
      <c r="D2267" s="473"/>
      <c r="E2267" s="474"/>
      <c r="F2267" s="475"/>
    </row>
    <row r="2268" spans="1:6" ht="20.25">
      <c r="A2268" s="469"/>
      <c r="B2268" s="473"/>
      <c r="C2268" s="473"/>
      <c r="D2268" s="473"/>
      <c r="E2268" s="474"/>
      <c r="F2268" s="475"/>
    </row>
    <row r="2269" spans="1:6" ht="20.25">
      <c r="A2269" s="469"/>
      <c r="B2269" s="473"/>
      <c r="C2269" s="473"/>
      <c r="D2269" s="473"/>
      <c r="E2269" s="474"/>
      <c r="F2269" s="475"/>
    </row>
    <row r="2270" spans="1:6" ht="20.25">
      <c r="A2270" s="469"/>
      <c r="B2270" s="473"/>
      <c r="C2270" s="473"/>
      <c r="D2270" s="473"/>
      <c r="E2270" s="474"/>
      <c r="F2270" s="475"/>
    </row>
    <row r="2271" spans="1:6" ht="20.25">
      <c r="A2271" s="469"/>
      <c r="B2271" s="473"/>
      <c r="C2271" s="473"/>
      <c r="D2271" s="473"/>
      <c r="E2271" s="474"/>
      <c r="F2271" s="475"/>
    </row>
    <row r="2272" spans="1:6" ht="20.25">
      <c r="A2272" s="469"/>
      <c r="B2272" s="473"/>
      <c r="C2272" s="473"/>
      <c r="D2272" s="473"/>
      <c r="E2272" s="474"/>
      <c r="F2272" s="475"/>
    </row>
    <row r="2273" spans="1:6" ht="20.25">
      <c r="A2273" s="469"/>
      <c r="B2273" s="473"/>
      <c r="C2273" s="473"/>
      <c r="D2273" s="473"/>
      <c r="E2273" s="474"/>
      <c r="F2273" s="475"/>
    </row>
    <row r="2274" spans="1:6" ht="20.25">
      <c r="A2274" s="469"/>
      <c r="B2274" s="473"/>
      <c r="C2274" s="473"/>
      <c r="D2274" s="473"/>
      <c r="E2274" s="474"/>
      <c r="F2274" s="475"/>
    </row>
    <row r="2275" spans="1:6" ht="20.25">
      <c r="A2275" s="469"/>
      <c r="B2275" s="473"/>
      <c r="C2275" s="473"/>
      <c r="D2275" s="473"/>
      <c r="E2275" s="474"/>
      <c r="F2275" s="475"/>
    </row>
    <row r="2276" spans="1:6" ht="20.25">
      <c r="A2276" s="469"/>
      <c r="B2276" s="473"/>
      <c r="C2276" s="473"/>
      <c r="D2276" s="473"/>
      <c r="E2276" s="474"/>
      <c r="F2276" s="475"/>
    </row>
    <row r="2277" spans="1:6" ht="20.25">
      <c r="A2277" s="469"/>
      <c r="B2277" s="473"/>
      <c r="C2277" s="473"/>
      <c r="D2277" s="473"/>
      <c r="E2277" s="474"/>
      <c r="F2277" s="475"/>
    </row>
    <row r="2278" spans="1:6" ht="20.25">
      <c r="A2278" s="469"/>
      <c r="B2278" s="473"/>
      <c r="C2278" s="473"/>
      <c r="D2278" s="473"/>
      <c r="E2278" s="474"/>
      <c r="F2278" s="475"/>
    </row>
    <row r="2279" spans="1:6" ht="20.25">
      <c r="A2279" s="469"/>
      <c r="B2279" s="473"/>
      <c r="C2279" s="473"/>
      <c r="D2279" s="473"/>
      <c r="E2279" s="474"/>
      <c r="F2279" s="475"/>
    </row>
    <row r="2280" spans="1:6" ht="20.25">
      <c r="A2280" s="469"/>
      <c r="B2280" s="473"/>
      <c r="C2280" s="473"/>
      <c r="D2280" s="473"/>
      <c r="E2280" s="474"/>
      <c r="F2280" s="475"/>
    </row>
    <row r="2281" spans="1:6" ht="20.25">
      <c r="A2281" s="469"/>
      <c r="B2281" s="473"/>
      <c r="C2281" s="473"/>
      <c r="D2281" s="473"/>
      <c r="E2281" s="474"/>
      <c r="F2281" s="475"/>
    </row>
    <row r="2282" spans="1:6" ht="20.25">
      <c r="A2282" s="469"/>
      <c r="B2282" s="473"/>
      <c r="C2282" s="473"/>
      <c r="D2282" s="473"/>
      <c r="E2282" s="474"/>
      <c r="F2282" s="475"/>
    </row>
    <row r="2283" spans="1:6" ht="20.25">
      <c r="A2283" s="469"/>
      <c r="B2283" s="473"/>
      <c r="C2283" s="473"/>
      <c r="D2283" s="473"/>
      <c r="E2283" s="474"/>
      <c r="F2283" s="475"/>
    </row>
    <row r="2284" spans="1:6" ht="20.25">
      <c r="A2284" s="469"/>
      <c r="B2284" s="473"/>
      <c r="C2284" s="473"/>
      <c r="D2284" s="473"/>
      <c r="E2284" s="474"/>
      <c r="F2284" s="475"/>
    </row>
    <row r="2285" spans="1:6" ht="20.25">
      <c r="A2285" s="469"/>
      <c r="B2285" s="473"/>
      <c r="C2285" s="473"/>
      <c r="D2285" s="473"/>
      <c r="E2285" s="474"/>
      <c r="F2285" s="475"/>
    </row>
    <row r="2286" spans="1:6" ht="20.25">
      <c r="A2286" s="469"/>
      <c r="B2286" s="473"/>
      <c r="C2286" s="473"/>
      <c r="D2286" s="473"/>
      <c r="E2286" s="474"/>
      <c r="F2286" s="475"/>
    </row>
    <row r="2287" spans="1:6" ht="20.25">
      <c r="A2287" s="469"/>
      <c r="B2287" s="473"/>
      <c r="C2287" s="473"/>
      <c r="D2287" s="473"/>
      <c r="E2287" s="474"/>
      <c r="F2287" s="475"/>
    </row>
    <row r="2288" spans="1:6" ht="20.25">
      <c r="A2288" s="469"/>
      <c r="B2288" s="473"/>
      <c r="C2288" s="473"/>
      <c r="D2288" s="473"/>
      <c r="E2288" s="474"/>
      <c r="F2288" s="475"/>
    </row>
    <row r="2289" spans="1:6" ht="20.25">
      <c r="A2289" s="469"/>
      <c r="B2289" s="473"/>
      <c r="C2289" s="473"/>
      <c r="D2289" s="473"/>
      <c r="E2289" s="474"/>
      <c r="F2289" s="475"/>
    </row>
    <row r="2290" spans="1:6" ht="20.25">
      <c r="A2290" s="469"/>
      <c r="B2290" s="473"/>
      <c r="C2290" s="473"/>
      <c r="D2290" s="473"/>
      <c r="E2290" s="474"/>
      <c r="F2290" s="475"/>
    </row>
    <row r="2291" spans="1:6" ht="20.25">
      <c r="A2291" s="469"/>
      <c r="B2291" s="473"/>
      <c r="C2291" s="473"/>
      <c r="D2291" s="473"/>
      <c r="E2291" s="474"/>
      <c r="F2291" s="475"/>
    </row>
    <row r="2292" spans="1:6" ht="20.25">
      <c r="A2292" s="469"/>
      <c r="B2292" s="473"/>
      <c r="C2292" s="473"/>
      <c r="D2292" s="473"/>
      <c r="E2292" s="474"/>
      <c r="F2292" s="475"/>
    </row>
    <row r="2293" spans="1:6" ht="20.25">
      <c r="A2293" s="469"/>
      <c r="B2293" s="473"/>
      <c r="C2293" s="473"/>
      <c r="D2293" s="473"/>
      <c r="E2293" s="474"/>
      <c r="F2293" s="475"/>
    </row>
    <row r="2294" spans="1:6" ht="20.25">
      <c r="A2294" s="469"/>
      <c r="B2294" s="473"/>
      <c r="C2294" s="473"/>
      <c r="D2294" s="473"/>
      <c r="E2294" s="474"/>
      <c r="F2294" s="475"/>
    </row>
    <row r="2295" spans="1:6" ht="20.25">
      <c r="A2295" s="469"/>
      <c r="B2295" s="473"/>
      <c r="C2295" s="473"/>
      <c r="D2295" s="473"/>
      <c r="E2295" s="474"/>
      <c r="F2295" s="475"/>
    </row>
    <row r="2296" spans="1:6" ht="20.25">
      <c r="A2296" s="469"/>
      <c r="B2296" s="473"/>
      <c r="C2296" s="473"/>
      <c r="D2296" s="473"/>
      <c r="E2296" s="474"/>
      <c r="F2296" s="475"/>
    </row>
    <row r="2297" spans="1:6" ht="20.25">
      <c r="A2297" s="469"/>
      <c r="B2297" s="473"/>
      <c r="C2297" s="473"/>
      <c r="D2297" s="473"/>
      <c r="E2297" s="474"/>
      <c r="F2297" s="475"/>
    </row>
    <row r="2298" spans="1:6" ht="20.25">
      <c r="A2298" s="469"/>
      <c r="B2298" s="473"/>
      <c r="C2298" s="473"/>
      <c r="D2298" s="473"/>
      <c r="E2298" s="474"/>
      <c r="F2298" s="475"/>
    </row>
    <row r="2299" spans="1:6" ht="20.25">
      <c r="A2299" s="469"/>
      <c r="B2299" s="473"/>
      <c r="C2299" s="473"/>
      <c r="D2299" s="473"/>
      <c r="E2299" s="474"/>
      <c r="F2299" s="475"/>
    </row>
    <row r="2300" spans="1:6" ht="20.25">
      <c r="A2300" s="469"/>
      <c r="B2300" s="473"/>
      <c r="C2300" s="473"/>
      <c r="D2300" s="473"/>
      <c r="E2300" s="474"/>
      <c r="F2300" s="475"/>
    </row>
    <row r="2301" spans="1:6" ht="20.25">
      <c r="A2301" s="469"/>
      <c r="B2301" s="473"/>
      <c r="C2301" s="473"/>
      <c r="D2301" s="473"/>
      <c r="E2301" s="474"/>
      <c r="F2301" s="475"/>
    </row>
    <row r="2302" spans="1:6" ht="20.25">
      <c r="A2302" s="469"/>
      <c r="B2302" s="473"/>
      <c r="C2302" s="473"/>
      <c r="D2302" s="473"/>
      <c r="E2302" s="474"/>
      <c r="F2302" s="475"/>
    </row>
    <row r="2303" spans="1:6" ht="20.25">
      <c r="A2303" s="469"/>
      <c r="B2303" s="473"/>
      <c r="C2303" s="473"/>
      <c r="D2303" s="473"/>
      <c r="E2303" s="474"/>
      <c r="F2303" s="475"/>
    </row>
    <row r="2304" spans="1:6" ht="20.25">
      <c r="A2304" s="469"/>
      <c r="B2304" s="473"/>
      <c r="C2304" s="473"/>
      <c r="D2304" s="473"/>
      <c r="E2304" s="474"/>
      <c r="F2304" s="475"/>
    </row>
    <row r="2305" spans="1:6" ht="20.25">
      <c r="A2305" s="469"/>
      <c r="B2305" s="473"/>
      <c r="C2305" s="473"/>
      <c r="D2305" s="473"/>
      <c r="E2305" s="474"/>
      <c r="F2305" s="475"/>
    </row>
    <row r="2306" spans="1:6" ht="20.25">
      <c r="A2306" s="469"/>
      <c r="B2306" s="473"/>
      <c r="C2306" s="473"/>
      <c r="D2306" s="473"/>
      <c r="E2306" s="474"/>
      <c r="F2306" s="475"/>
    </row>
    <row r="2307" spans="1:6" ht="20.25">
      <c r="A2307" s="469"/>
      <c r="B2307" s="473"/>
      <c r="C2307" s="473"/>
      <c r="D2307" s="473"/>
      <c r="E2307" s="474"/>
      <c r="F2307" s="475"/>
    </row>
    <row r="2308" spans="1:6" ht="20.25">
      <c r="A2308" s="469"/>
      <c r="B2308" s="473"/>
      <c r="C2308" s="473"/>
      <c r="D2308" s="473"/>
      <c r="E2308" s="474"/>
      <c r="F2308" s="475"/>
    </row>
    <row r="2309" spans="1:6" ht="20.25">
      <c r="A2309" s="469"/>
      <c r="B2309" s="473"/>
      <c r="C2309" s="473"/>
      <c r="D2309" s="473"/>
      <c r="E2309" s="474"/>
      <c r="F2309" s="475"/>
    </row>
    <row r="2310" spans="1:6" ht="20.25">
      <c r="A2310" s="469"/>
      <c r="B2310" s="473"/>
      <c r="C2310" s="473"/>
      <c r="D2310" s="473"/>
      <c r="E2310" s="474"/>
      <c r="F2310" s="475"/>
    </row>
    <row r="2311" spans="1:6" ht="20.25">
      <c r="A2311" s="469"/>
      <c r="B2311" s="473"/>
      <c r="C2311" s="473"/>
      <c r="D2311" s="473"/>
      <c r="E2311" s="474"/>
      <c r="F2311" s="475"/>
    </row>
    <row r="2312" spans="1:6" ht="20.25">
      <c r="A2312" s="469"/>
      <c r="B2312" s="473"/>
      <c r="C2312" s="473"/>
      <c r="D2312" s="473"/>
      <c r="E2312" s="474"/>
      <c r="F2312" s="475"/>
    </row>
    <row r="2313" spans="1:6" ht="20.25">
      <c r="A2313" s="469"/>
      <c r="B2313" s="473"/>
      <c r="C2313" s="473"/>
      <c r="D2313" s="473"/>
      <c r="E2313" s="474"/>
      <c r="F2313" s="475"/>
    </row>
    <row r="2314" spans="1:6" ht="20.25">
      <c r="A2314" s="469"/>
      <c r="B2314" s="473"/>
      <c r="C2314" s="473"/>
      <c r="D2314" s="473"/>
      <c r="E2314" s="474"/>
      <c r="F2314" s="475"/>
    </row>
    <row r="2315" spans="1:6" ht="20.25">
      <c r="A2315" s="469"/>
      <c r="B2315" s="473"/>
      <c r="C2315" s="473"/>
      <c r="D2315" s="473"/>
      <c r="E2315" s="474"/>
      <c r="F2315" s="475"/>
    </row>
    <row r="2316" spans="1:6" ht="20.25">
      <c r="A2316" s="469"/>
      <c r="B2316" s="473"/>
      <c r="C2316" s="473"/>
      <c r="D2316" s="473"/>
      <c r="E2316" s="474"/>
      <c r="F2316" s="475"/>
    </row>
    <row r="2317" spans="1:6" ht="20.25">
      <c r="A2317" s="469"/>
      <c r="B2317" s="473"/>
      <c r="C2317" s="473"/>
      <c r="D2317" s="473"/>
      <c r="E2317" s="474"/>
      <c r="F2317" s="475"/>
    </row>
    <row r="2318" spans="1:6" ht="20.25">
      <c r="A2318" s="469"/>
      <c r="B2318" s="473"/>
      <c r="C2318" s="473"/>
      <c r="D2318" s="473"/>
      <c r="E2318" s="474"/>
      <c r="F2318" s="475"/>
    </row>
    <row r="2319" spans="1:6" ht="20.25">
      <c r="A2319" s="469"/>
      <c r="B2319" s="473"/>
      <c r="C2319" s="473"/>
      <c r="D2319" s="473"/>
      <c r="E2319" s="474"/>
      <c r="F2319" s="475"/>
    </row>
    <row r="2320" spans="1:6" ht="20.25">
      <c r="A2320" s="469"/>
      <c r="B2320" s="473"/>
      <c r="C2320" s="473"/>
      <c r="D2320" s="473"/>
      <c r="E2320" s="474"/>
      <c r="F2320" s="475"/>
    </row>
    <row r="2321" spans="1:6" ht="20.25">
      <c r="A2321" s="469"/>
      <c r="B2321" s="473"/>
      <c r="C2321" s="473"/>
      <c r="D2321" s="473"/>
      <c r="E2321" s="474"/>
      <c r="F2321" s="475"/>
    </row>
    <row r="2322" spans="1:6" ht="20.25">
      <c r="A2322" s="469"/>
      <c r="B2322" s="473"/>
      <c r="C2322" s="473"/>
      <c r="D2322" s="473"/>
      <c r="E2322" s="474"/>
      <c r="F2322" s="475"/>
    </row>
    <row r="2323" spans="1:6" ht="20.25">
      <c r="A2323" s="469"/>
      <c r="B2323" s="473"/>
      <c r="C2323" s="473"/>
      <c r="D2323" s="473"/>
      <c r="E2323" s="474"/>
      <c r="F2323" s="475"/>
    </row>
    <row r="2324" spans="1:6" ht="20.25">
      <c r="A2324" s="469"/>
      <c r="B2324" s="473"/>
      <c r="C2324" s="473"/>
      <c r="D2324" s="473"/>
      <c r="E2324" s="474"/>
      <c r="F2324" s="475"/>
    </row>
    <row r="2325" spans="1:6" ht="20.25">
      <c r="A2325" s="469"/>
      <c r="B2325" s="473"/>
      <c r="C2325" s="473"/>
      <c r="D2325" s="473"/>
      <c r="E2325" s="474"/>
      <c r="F2325" s="475"/>
    </row>
    <row r="2326" spans="1:6" ht="20.25">
      <c r="A2326" s="469"/>
      <c r="B2326" s="473"/>
      <c r="C2326" s="473"/>
      <c r="D2326" s="473"/>
      <c r="E2326" s="474"/>
      <c r="F2326" s="475"/>
    </row>
    <row r="2327" spans="1:6" ht="20.25">
      <c r="A2327" s="469"/>
      <c r="B2327" s="473"/>
      <c r="C2327" s="473"/>
      <c r="D2327" s="473"/>
      <c r="E2327" s="474"/>
      <c r="F2327" s="475"/>
    </row>
    <row r="2328" spans="1:6" ht="20.25">
      <c r="A2328" s="469"/>
      <c r="B2328" s="473"/>
      <c r="C2328" s="473"/>
      <c r="D2328" s="473"/>
      <c r="E2328" s="474"/>
      <c r="F2328" s="475"/>
    </row>
    <row r="2329" spans="1:6" ht="20.25">
      <c r="A2329" s="469"/>
      <c r="B2329" s="473"/>
      <c r="C2329" s="473"/>
      <c r="D2329" s="473"/>
      <c r="E2329" s="474"/>
      <c r="F2329" s="475"/>
    </row>
    <row r="2330" spans="1:6" ht="20.25">
      <c r="A2330" s="469"/>
      <c r="B2330" s="473"/>
      <c r="C2330" s="473"/>
      <c r="D2330" s="473"/>
      <c r="E2330" s="474"/>
      <c r="F2330" s="475"/>
    </row>
    <row r="2331" spans="1:6" ht="20.25">
      <c r="A2331" s="469"/>
      <c r="B2331" s="473"/>
      <c r="C2331" s="473"/>
      <c r="D2331" s="473"/>
      <c r="E2331" s="474"/>
      <c r="F2331" s="475"/>
    </row>
    <row r="2332" spans="1:6" ht="20.25">
      <c r="A2332" s="469"/>
      <c r="B2332" s="473"/>
      <c r="C2332" s="473"/>
      <c r="D2332" s="473"/>
      <c r="E2332" s="474"/>
      <c r="F2332" s="475"/>
    </row>
    <row r="2333" spans="1:6" ht="20.25">
      <c r="A2333" s="469"/>
      <c r="B2333" s="473"/>
      <c r="C2333" s="473"/>
      <c r="D2333" s="473"/>
      <c r="E2333" s="474"/>
      <c r="F2333" s="475"/>
    </row>
    <row r="2334" spans="1:6" ht="20.25">
      <c r="A2334" s="469"/>
      <c r="B2334" s="473"/>
      <c r="C2334" s="473"/>
      <c r="D2334" s="473"/>
      <c r="E2334" s="474"/>
      <c r="F2334" s="475"/>
    </row>
    <row r="2335" spans="1:6" ht="20.25">
      <c r="A2335" s="469"/>
      <c r="B2335" s="473"/>
      <c r="C2335" s="473"/>
      <c r="D2335" s="473"/>
      <c r="E2335" s="474"/>
      <c r="F2335" s="475"/>
    </row>
    <row r="2336" spans="1:6" ht="20.25">
      <c r="A2336" s="469"/>
      <c r="B2336" s="473"/>
      <c r="C2336" s="473"/>
      <c r="D2336" s="473"/>
      <c r="E2336" s="474"/>
      <c r="F2336" s="475"/>
    </row>
    <row r="2337" spans="1:6" ht="20.25">
      <c r="A2337" s="469"/>
      <c r="B2337" s="473"/>
      <c r="C2337" s="473"/>
      <c r="D2337" s="473"/>
      <c r="E2337" s="474"/>
      <c r="F2337" s="475"/>
    </row>
    <row r="2338" spans="1:6" ht="20.25">
      <c r="A2338" s="469"/>
      <c r="B2338" s="473"/>
      <c r="C2338" s="473"/>
      <c r="D2338" s="473"/>
      <c r="E2338" s="474"/>
      <c r="F2338" s="475"/>
    </row>
    <row r="2339" spans="1:6" ht="20.25">
      <c r="A2339" s="469"/>
      <c r="B2339" s="473"/>
      <c r="C2339" s="473"/>
      <c r="D2339" s="473"/>
      <c r="E2339" s="474"/>
      <c r="F2339" s="475"/>
    </row>
    <row r="2340" spans="1:6" ht="20.25">
      <c r="A2340" s="469"/>
      <c r="B2340" s="473"/>
      <c r="C2340" s="473"/>
      <c r="D2340" s="473"/>
      <c r="E2340" s="474"/>
      <c r="F2340" s="475"/>
    </row>
    <row r="2341" spans="1:6" ht="20.25">
      <c r="A2341" s="469"/>
      <c r="B2341" s="473"/>
      <c r="C2341" s="473"/>
      <c r="D2341" s="473"/>
      <c r="E2341" s="474"/>
      <c r="F2341" s="475"/>
    </row>
    <row r="2342" spans="1:6" ht="20.25">
      <c r="A2342" s="469"/>
      <c r="B2342" s="473"/>
      <c r="C2342" s="473"/>
      <c r="D2342" s="473"/>
      <c r="E2342" s="474"/>
      <c r="F2342" s="475"/>
    </row>
    <row r="2343" spans="1:6" ht="20.25">
      <c r="A2343" s="469"/>
      <c r="B2343" s="473"/>
      <c r="C2343" s="473"/>
      <c r="D2343" s="473"/>
      <c r="E2343" s="474"/>
      <c r="F2343" s="475"/>
    </row>
    <row r="2344" spans="1:6" ht="20.25">
      <c r="A2344" s="469"/>
      <c r="B2344" s="473"/>
      <c r="C2344" s="473"/>
      <c r="D2344" s="473"/>
      <c r="E2344" s="474"/>
      <c r="F2344" s="475"/>
    </row>
    <row r="2345" spans="1:6" ht="20.25">
      <c r="A2345" s="469"/>
      <c r="B2345" s="473"/>
      <c r="C2345" s="473"/>
      <c r="D2345" s="473"/>
      <c r="E2345" s="474"/>
      <c r="F2345" s="475"/>
    </row>
    <row r="2346" spans="1:6" ht="20.25">
      <c r="A2346" s="469"/>
      <c r="B2346" s="473"/>
      <c r="C2346" s="473"/>
      <c r="D2346" s="473"/>
      <c r="E2346" s="474"/>
      <c r="F2346" s="475"/>
    </row>
    <row r="2347" spans="1:6" ht="20.25">
      <c r="A2347" s="469"/>
      <c r="B2347" s="473"/>
      <c r="C2347" s="473"/>
      <c r="D2347" s="473"/>
      <c r="E2347" s="474"/>
      <c r="F2347" s="475"/>
    </row>
    <row r="2348" spans="1:6" ht="20.25">
      <c r="A2348" s="469"/>
      <c r="B2348" s="473"/>
      <c r="C2348" s="473"/>
      <c r="D2348" s="473"/>
      <c r="E2348" s="474"/>
      <c r="F2348" s="475"/>
    </row>
    <row r="2349" spans="1:6" ht="20.25">
      <c r="A2349" s="469"/>
      <c r="B2349" s="473"/>
      <c r="C2349" s="473"/>
      <c r="D2349" s="473"/>
      <c r="E2349" s="474"/>
      <c r="F2349" s="475"/>
    </row>
    <row r="2350" spans="1:6" ht="20.25">
      <c r="A2350" s="469"/>
      <c r="B2350" s="473"/>
      <c r="C2350" s="473"/>
      <c r="D2350" s="473"/>
      <c r="E2350" s="474"/>
      <c r="F2350" s="475"/>
    </row>
    <row r="2351" spans="1:6" ht="20.25">
      <c r="A2351" s="469"/>
      <c r="B2351" s="473"/>
      <c r="C2351" s="473"/>
      <c r="D2351" s="473"/>
      <c r="E2351" s="474"/>
      <c r="F2351" s="475"/>
    </row>
    <row r="2352" spans="1:6" ht="20.25">
      <c r="A2352" s="469"/>
      <c r="B2352" s="473"/>
      <c r="C2352" s="473"/>
      <c r="D2352" s="473"/>
      <c r="E2352" s="474"/>
      <c r="F2352" s="475"/>
    </row>
    <row r="2353" spans="1:6" ht="20.25">
      <c r="A2353" s="469"/>
      <c r="B2353" s="473"/>
      <c r="C2353" s="473"/>
      <c r="D2353" s="473"/>
      <c r="E2353" s="474"/>
      <c r="F2353" s="475"/>
    </row>
    <row r="2354" spans="1:6" ht="20.25">
      <c r="A2354" s="469"/>
      <c r="B2354" s="473"/>
      <c r="C2354" s="473"/>
      <c r="D2354" s="473"/>
      <c r="E2354" s="474"/>
      <c r="F2354" s="475"/>
    </row>
    <row r="2355" spans="1:6" ht="20.25">
      <c r="A2355" s="469"/>
      <c r="B2355" s="473"/>
      <c r="C2355" s="473"/>
      <c r="D2355" s="473"/>
      <c r="E2355" s="474"/>
      <c r="F2355" s="475"/>
    </row>
    <row r="2356" spans="1:6" ht="20.25">
      <c r="A2356" s="469"/>
      <c r="B2356" s="473"/>
      <c r="C2356" s="473"/>
      <c r="D2356" s="473"/>
      <c r="E2356" s="474"/>
      <c r="F2356" s="475"/>
    </row>
    <row r="2357" spans="1:6" ht="20.25">
      <c r="A2357" s="469"/>
      <c r="B2357" s="473"/>
      <c r="C2357" s="473"/>
      <c r="D2357" s="473"/>
      <c r="E2357" s="474"/>
      <c r="F2357" s="475"/>
    </row>
    <row r="2358" spans="1:6" ht="20.25">
      <c r="A2358" s="469"/>
      <c r="B2358" s="473"/>
      <c r="C2358" s="473"/>
      <c r="D2358" s="473"/>
      <c r="E2358" s="474"/>
      <c r="F2358" s="475"/>
    </row>
    <row r="2359" spans="1:6" ht="20.25">
      <c r="A2359" s="469"/>
      <c r="B2359" s="473"/>
      <c r="C2359" s="473"/>
      <c r="D2359" s="473"/>
      <c r="E2359" s="474"/>
      <c r="F2359" s="475"/>
    </row>
    <row r="2360" spans="1:6" ht="20.25">
      <c r="A2360" s="469"/>
      <c r="B2360" s="473"/>
      <c r="C2360" s="473"/>
      <c r="D2360" s="473"/>
      <c r="E2360" s="474"/>
      <c r="F2360" s="475"/>
    </row>
    <row r="2361" spans="1:6" ht="20.25">
      <c r="A2361" s="469"/>
      <c r="B2361" s="473"/>
      <c r="C2361" s="473"/>
      <c r="D2361" s="473"/>
      <c r="E2361" s="474"/>
      <c r="F2361" s="475"/>
    </row>
    <row r="2362" spans="1:6" ht="20.25">
      <c r="A2362" s="469"/>
      <c r="B2362" s="473"/>
      <c r="C2362" s="473"/>
      <c r="D2362" s="473"/>
      <c r="E2362" s="474"/>
      <c r="F2362" s="475"/>
    </row>
    <row r="2363" spans="1:6" ht="20.25">
      <c r="A2363" s="469"/>
      <c r="B2363" s="473"/>
      <c r="C2363" s="473"/>
      <c r="D2363" s="473"/>
      <c r="E2363" s="474"/>
      <c r="F2363" s="475"/>
    </row>
    <row r="2364" spans="1:6" ht="20.25">
      <c r="A2364" s="469"/>
      <c r="B2364" s="473"/>
      <c r="C2364" s="473"/>
      <c r="D2364" s="473"/>
      <c r="E2364" s="474"/>
      <c r="F2364" s="475"/>
    </row>
    <row r="2365" spans="1:6" ht="20.25">
      <c r="A2365" s="469"/>
      <c r="B2365" s="473"/>
      <c r="C2365" s="473"/>
      <c r="D2365" s="473"/>
      <c r="E2365" s="474"/>
      <c r="F2365" s="475"/>
    </row>
    <row r="2366" spans="1:6" ht="20.25">
      <c r="A2366" s="469"/>
      <c r="B2366" s="473"/>
      <c r="C2366" s="473"/>
      <c r="D2366" s="473"/>
      <c r="E2366" s="474"/>
      <c r="F2366" s="475"/>
    </row>
    <row r="2367" spans="1:6" ht="20.25">
      <c r="A2367" s="469"/>
      <c r="B2367" s="473"/>
      <c r="C2367" s="473"/>
      <c r="D2367" s="473"/>
      <c r="E2367" s="474"/>
      <c r="F2367" s="475"/>
    </row>
    <row r="2368" spans="1:6" ht="20.25">
      <c r="A2368" s="469"/>
      <c r="B2368" s="473"/>
      <c r="C2368" s="473"/>
      <c r="D2368" s="473"/>
      <c r="E2368" s="474"/>
      <c r="F2368" s="475"/>
    </row>
    <row r="2369" spans="1:6" ht="20.25">
      <c r="A2369" s="469"/>
      <c r="B2369" s="473"/>
      <c r="C2369" s="473"/>
      <c r="D2369" s="473"/>
      <c r="E2369" s="474"/>
      <c r="F2369" s="475"/>
    </row>
    <row r="2370" spans="1:6" ht="20.25">
      <c r="A2370" s="469"/>
      <c r="B2370" s="473"/>
      <c r="C2370" s="473"/>
      <c r="D2370" s="473"/>
      <c r="E2370" s="474"/>
      <c r="F2370" s="475"/>
    </row>
    <row r="2371" spans="1:6" ht="20.25">
      <c r="A2371" s="469"/>
      <c r="B2371" s="473"/>
      <c r="C2371" s="473"/>
      <c r="D2371" s="473"/>
      <c r="E2371" s="474"/>
      <c r="F2371" s="475"/>
    </row>
    <row r="2372" spans="1:6" ht="20.25">
      <c r="A2372" s="469"/>
      <c r="B2372" s="473"/>
      <c r="C2372" s="473"/>
      <c r="D2372" s="473"/>
      <c r="E2372" s="474"/>
      <c r="F2372" s="475"/>
    </row>
    <row r="2373" spans="1:6" ht="20.25">
      <c r="A2373" s="469"/>
      <c r="B2373" s="473"/>
      <c r="C2373" s="473"/>
      <c r="D2373" s="473"/>
      <c r="E2373" s="474"/>
      <c r="F2373" s="475"/>
    </row>
    <row r="2374" spans="1:6" ht="20.25">
      <c r="A2374" s="469"/>
      <c r="B2374" s="473"/>
      <c r="C2374" s="473"/>
      <c r="D2374" s="473"/>
      <c r="E2374" s="474"/>
      <c r="F2374" s="475"/>
    </row>
    <row r="2375" spans="1:6" ht="20.25">
      <c r="A2375" s="469"/>
      <c r="B2375" s="473"/>
      <c r="C2375" s="473"/>
      <c r="D2375" s="473"/>
      <c r="E2375" s="474"/>
      <c r="F2375" s="475"/>
    </row>
    <row r="2376" spans="1:6" ht="20.25">
      <c r="A2376" s="469"/>
      <c r="B2376" s="473"/>
      <c r="C2376" s="473"/>
      <c r="D2376" s="473"/>
      <c r="E2376" s="474"/>
      <c r="F2376" s="475"/>
    </row>
    <row r="2377" spans="1:6" ht="20.25">
      <c r="A2377" s="469"/>
      <c r="B2377" s="473"/>
      <c r="C2377" s="473"/>
      <c r="D2377" s="473"/>
      <c r="E2377" s="474"/>
      <c r="F2377" s="475"/>
    </row>
    <row r="2378" spans="1:6" ht="20.25">
      <c r="A2378" s="469"/>
      <c r="B2378" s="473"/>
      <c r="C2378" s="473"/>
      <c r="D2378" s="473"/>
      <c r="E2378" s="474"/>
      <c r="F2378" s="475"/>
    </row>
    <row r="2379" spans="1:6" ht="20.25">
      <c r="A2379" s="469"/>
      <c r="B2379" s="473"/>
      <c r="C2379" s="473"/>
      <c r="D2379" s="473"/>
      <c r="E2379" s="474"/>
      <c r="F2379" s="475"/>
    </row>
    <row r="2380" spans="1:6" ht="20.25">
      <c r="A2380" s="469"/>
      <c r="B2380" s="473"/>
      <c r="C2380" s="473"/>
      <c r="D2380" s="473"/>
      <c r="E2380" s="474"/>
      <c r="F2380" s="475"/>
    </row>
    <row r="2381" spans="1:6" ht="20.25">
      <c r="A2381" s="469"/>
      <c r="B2381" s="473"/>
      <c r="C2381" s="473"/>
      <c r="D2381" s="473"/>
      <c r="E2381" s="474"/>
      <c r="F2381" s="475"/>
    </row>
    <row r="2382" spans="1:6" ht="20.25">
      <c r="A2382" s="469"/>
      <c r="B2382" s="473"/>
      <c r="C2382" s="473"/>
      <c r="D2382" s="473"/>
      <c r="E2382" s="474"/>
      <c r="F2382" s="475"/>
    </row>
    <row r="2383" spans="1:6" ht="20.25">
      <c r="A2383" s="469"/>
      <c r="B2383" s="473"/>
      <c r="C2383" s="473"/>
      <c r="D2383" s="473"/>
      <c r="E2383" s="474"/>
      <c r="F2383" s="475"/>
    </row>
    <row r="2384" spans="1:6" ht="20.25">
      <c r="A2384" s="469"/>
      <c r="B2384" s="473"/>
      <c r="C2384" s="473"/>
      <c r="D2384" s="473"/>
      <c r="E2384" s="474"/>
      <c r="F2384" s="475"/>
    </row>
    <row r="2385" spans="1:6" ht="20.25">
      <c r="A2385" s="469"/>
      <c r="B2385" s="473"/>
      <c r="C2385" s="473"/>
      <c r="D2385" s="473"/>
      <c r="E2385" s="474"/>
      <c r="F2385" s="475"/>
    </row>
    <row r="2386" spans="1:6" ht="20.25">
      <c r="A2386" s="469"/>
      <c r="B2386" s="473"/>
      <c r="C2386" s="473"/>
      <c r="D2386" s="473"/>
      <c r="E2386" s="474"/>
      <c r="F2386" s="475"/>
    </row>
    <row r="2387" spans="1:6" ht="20.25">
      <c r="A2387" s="469"/>
      <c r="B2387" s="473"/>
      <c r="C2387" s="473"/>
      <c r="D2387" s="473"/>
      <c r="E2387" s="474"/>
      <c r="F2387" s="475"/>
    </row>
    <row r="2388" spans="1:6" ht="20.25">
      <c r="A2388" s="469"/>
      <c r="B2388" s="473"/>
      <c r="C2388" s="473"/>
      <c r="D2388" s="473"/>
      <c r="E2388" s="474"/>
      <c r="F2388" s="475"/>
    </row>
    <row r="2389" spans="1:6" ht="20.25">
      <c r="A2389" s="469"/>
      <c r="B2389" s="473"/>
      <c r="C2389" s="473"/>
      <c r="D2389" s="473"/>
      <c r="E2389" s="474"/>
      <c r="F2389" s="475"/>
    </row>
    <row r="2390" spans="1:6" ht="20.25">
      <c r="A2390" s="469"/>
      <c r="B2390" s="473"/>
      <c r="C2390" s="473"/>
      <c r="D2390" s="473"/>
      <c r="E2390" s="474"/>
      <c r="F2390" s="475"/>
    </row>
    <row r="2391" spans="1:6" ht="20.25">
      <c r="A2391" s="469"/>
      <c r="B2391" s="473"/>
      <c r="C2391" s="473"/>
      <c r="D2391" s="473"/>
      <c r="E2391" s="474"/>
      <c r="F2391" s="475"/>
    </row>
    <row r="2392" spans="1:6" ht="20.25">
      <c r="A2392" s="469"/>
      <c r="B2392" s="473"/>
      <c r="C2392" s="473"/>
      <c r="D2392" s="473"/>
      <c r="E2392" s="474"/>
      <c r="F2392" s="475"/>
    </row>
    <row r="2393" spans="1:6" ht="20.25">
      <c r="A2393" s="469"/>
      <c r="B2393" s="473"/>
      <c r="C2393" s="473"/>
      <c r="D2393" s="473"/>
      <c r="E2393" s="474"/>
      <c r="F2393" s="475"/>
    </row>
    <row r="2394" spans="1:6" ht="20.25">
      <c r="A2394" s="469"/>
      <c r="B2394" s="473"/>
      <c r="C2394" s="473"/>
      <c r="D2394" s="473"/>
      <c r="E2394" s="474"/>
      <c r="F2394" s="475"/>
    </row>
    <row r="2395" spans="1:6" ht="20.25">
      <c r="A2395" s="469"/>
      <c r="B2395" s="473"/>
      <c r="C2395" s="473"/>
      <c r="D2395" s="473"/>
      <c r="E2395" s="474"/>
      <c r="F2395" s="475"/>
    </row>
    <row r="2396" spans="1:6" ht="20.25">
      <c r="A2396" s="469"/>
      <c r="B2396" s="473"/>
      <c r="C2396" s="473"/>
      <c r="D2396" s="473"/>
      <c r="E2396" s="474"/>
      <c r="F2396" s="475"/>
    </row>
    <row r="2397" spans="1:6" ht="20.25">
      <c r="A2397" s="469"/>
      <c r="B2397" s="473"/>
      <c r="C2397" s="473"/>
      <c r="D2397" s="473"/>
      <c r="E2397" s="474"/>
      <c r="F2397" s="475"/>
    </row>
    <row r="2398" spans="1:6" ht="20.25">
      <c r="A2398" s="469"/>
      <c r="B2398" s="473"/>
      <c r="C2398" s="473"/>
      <c r="D2398" s="473"/>
      <c r="E2398" s="474"/>
      <c r="F2398" s="475"/>
    </row>
    <row r="2399" spans="1:6" ht="20.25">
      <c r="A2399" s="469"/>
      <c r="B2399" s="473"/>
      <c r="C2399" s="473"/>
      <c r="D2399" s="473"/>
      <c r="E2399" s="474"/>
      <c r="F2399" s="475"/>
    </row>
    <row r="2400" spans="1:6" ht="20.25">
      <c r="A2400" s="469"/>
      <c r="B2400" s="473"/>
      <c r="C2400" s="473"/>
      <c r="D2400" s="473"/>
      <c r="E2400" s="474"/>
      <c r="F2400" s="475"/>
    </row>
    <row r="2401" spans="1:6" ht="20.25">
      <c r="A2401" s="469"/>
      <c r="B2401" s="473"/>
      <c r="C2401" s="473"/>
      <c r="D2401" s="473"/>
      <c r="E2401" s="474"/>
      <c r="F2401" s="475"/>
    </row>
    <row r="2402" spans="1:6" ht="20.25">
      <c r="A2402" s="469"/>
      <c r="B2402" s="473"/>
      <c r="C2402" s="473"/>
      <c r="D2402" s="473"/>
      <c r="E2402" s="474"/>
      <c r="F2402" s="475"/>
    </row>
    <row r="2403" spans="1:6" ht="20.25">
      <c r="A2403" s="469"/>
      <c r="B2403" s="473"/>
      <c r="C2403" s="473"/>
      <c r="D2403" s="473"/>
      <c r="E2403" s="474"/>
      <c r="F2403" s="475"/>
    </row>
    <row r="2404" spans="1:6" ht="20.25">
      <c r="A2404" s="469"/>
      <c r="B2404" s="473"/>
      <c r="C2404" s="473"/>
      <c r="D2404" s="473"/>
      <c r="E2404" s="474"/>
      <c r="F2404" s="475"/>
    </row>
    <row r="2405" spans="1:6" ht="20.25">
      <c r="A2405" s="469"/>
      <c r="B2405" s="473"/>
      <c r="C2405" s="473"/>
      <c r="D2405" s="473"/>
      <c r="E2405" s="474"/>
      <c r="F2405" s="475"/>
    </row>
    <row r="2406" spans="1:6" ht="20.25">
      <c r="A2406" s="469"/>
      <c r="B2406" s="473"/>
      <c r="C2406" s="473"/>
      <c r="D2406" s="473"/>
      <c r="E2406" s="474"/>
      <c r="F2406" s="475"/>
    </row>
    <row r="2407" spans="1:6" ht="20.25">
      <c r="A2407" s="469"/>
      <c r="B2407" s="473"/>
      <c r="C2407" s="473"/>
      <c r="D2407" s="473"/>
      <c r="E2407" s="474"/>
      <c r="F2407" s="475"/>
    </row>
    <row r="2408" spans="1:6" ht="20.25">
      <c r="A2408" s="469"/>
      <c r="B2408" s="473"/>
      <c r="C2408" s="473"/>
      <c r="D2408" s="473"/>
      <c r="E2408" s="474"/>
      <c r="F2408" s="475"/>
    </row>
    <row r="2409" spans="1:6" ht="20.25">
      <c r="A2409" s="469"/>
      <c r="B2409" s="473"/>
      <c r="C2409" s="473"/>
      <c r="D2409" s="473"/>
      <c r="E2409" s="474"/>
      <c r="F2409" s="475"/>
    </row>
    <row r="2410" spans="1:6" ht="20.25">
      <c r="A2410" s="469"/>
      <c r="B2410" s="473"/>
      <c r="C2410" s="473"/>
      <c r="D2410" s="473"/>
      <c r="E2410" s="474"/>
      <c r="F2410" s="475"/>
    </row>
    <row r="2411" spans="1:6" ht="20.25">
      <c r="A2411" s="469"/>
      <c r="B2411" s="473"/>
      <c r="C2411" s="473"/>
      <c r="D2411" s="473"/>
      <c r="E2411" s="474"/>
      <c r="F2411" s="475"/>
    </row>
    <row r="2412" spans="1:6" ht="20.25">
      <c r="A2412" s="469"/>
      <c r="B2412" s="473"/>
      <c r="C2412" s="473"/>
      <c r="D2412" s="473"/>
      <c r="E2412" s="474"/>
      <c r="F2412" s="475"/>
    </row>
    <row r="2413" spans="1:6" ht="20.25">
      <c r="A2413" s="469"/>
      <c r="B2413" s="473"/>
      <c r="C2413" s="473"/>
      <c r="D2413" s="473"/>
      <c r="E2413" s="474"/>
      <c r="F2413" s="475"/>
    </row>
    <row r="2414" spans="1:6" ht="20.25">
      <c r="A2414" s="469"/>
      <c r="B2414" s="473"/>
      <c r="C2414" s="473"/>
      <c r="D2414" s="473"/>
      <c r="E2414" s="474"/>
      <c r="F2414" s="475"/>
    </row>
    <row r="2415" spans="1:6" ht="20.25">
      <c r="A2415" s="469"/>
      <c r="B2415" s="473"/>
      <c r="C2415" s="473"/>
      <c r="D2415" s="473"/>
      <c r="E2415" s="474"/>
      <c r="F2415" s="475"/>
    </row>
    <row r="2416" spans="1:6" ht="20.25">
      <c r="A2416" s="469"/>
      <c r="B2416" s="473"/>
      <c r="C2416" s="473"/>
      <c r="D2416" s="473"/>
      <c r="E2416" s="474"/>
      <c r="F2416" s="475"/>
    </row>
    <row r="2417" spans="1:6" ht="20.25">
      <c r="A2417" s="469"/>
      <c r="B2417" s="473"/>
      <c r="C2417" s="473"/>
      <c r="D2417" s="473"/>
      <c r="E2417" s="474"/>
      <c r="F2417" s="475"/>
    </row>
    <row r="2418" spans="1:6" ht="20.25">
      <c r="A2418" s="469"/>
      <c r="B2418" s="473"/>
      <c r="C2418" s="473"/>
      <c r="D2418" s="473"/>
      <c r="E2418" s="474"/>
      <c r="F2418" s="475"/>
    </row>
    <row r="2419" spans="1:6" ht="20.25">
      <c r="A2419" s="469"/>
      <c r="B2419" s="473"/>
      <c r="C2419" s="473"/>
      <c r="D2419" s="473"/>
      <c r="E2419" s="474"/>
      <c r="F2419" s="475"/>
    </row>
    <row r="2420" spans="1:6" ht="20.25">
      <c r="A2420" s="469"/>
      <c r="B2420" s="473"/>
      <c r="C2420" s="473"/>
      <c r="D2420" s="473"/>
      <c r="E2420" s="474"/>
      <c r="F2420" s="475"/>
    </row>
    <row r="2421" spans="1:6" ht="20.25">
      <c r="A2421" s="469"/>
      <c r="B2421" s="473"/>
      <c r="C2421" s="473"/>
      <c r="D2421" s="473"/>
      <c r="E2421" s="474"/>
      <c r="F2421" s="475"/>
    </row>
    <row r="2422" spans="1:6" ht="20.25">
      <c r="A2422" s="469"/>
      <c r="B2422" s="473"/>
      <c r="C2422" s="473"/>
      <c r="D2422" s="473"/>
      <c r="E2422" s="474"/>
      <c r="F2422" s="475"/>
    </row>
    <row r="2423" spans="1:6" ht="20.25">
      <c r="A2423" s="469"/>
      <c r="B2423" s="473"/>
      <c r="C2423" s="473"/>
      <c r="D2423" s="473"/>
      <c r="E2423" s="474"/>
      <c r="F2423" s="475"/>
    </row>
    <row r="2424" spans="1:6" ht="20.25">
      <c r="A2424" s="469"/>
      <c r="B2424" s="473"/>
      <c r="C2424" s="473"/>
      <c r="D2424" s="473"/>
      <c r="E2424" s="474"/>
      <c r="F2424" s="475"/>
    </row>
    <row r="2425" spans="1:6" ht="20.25">
      <c r="A2425" s="469"/>
      <c r="B2425" s="473"/>
      <c r="C2425" s="473"/>
      <c r="D2425" s="473"/>
      <c r="E2425" s="474"/>
      <c r="F2425" s="475"/>
    </row>
    <row r="2426" spans="1:6" ht="20.25">
      <c r="A2426" s="469"/>
      <c r="B2426" s="473"/>
      <c r="C2426" s="473"/>
      <c r="D2426" s="473"/>
      <c r="E2426" s="474"/>
      <c r="F2426" s="475"/>
    </row>
    <row r="2427" spans="1:6" ht="20.25">
      <c r="A2427" s="469"/>
      <c r="B2427" s="473"/>
      <c r="C2427" s="473"/>
      <c r="D2427" s="473"/>
      <c r="E2427" s="474"/>
      <c r="F2427" s="475"/>
    </row>
    <row r="2428" spans="1:6" ht="20.25">
      <c r="A2428" s="469"/>
      <c r="B2428" s="473"/>
      <c r="C2428" s="473"/>
      <c r="D2428" s="473"/>
      <c r="E2428" s="474"/>
      <c r="F2428" s="475"/>
    </row>
    <row r="2429" spans="1:6" ht="20.25">
      <c r="A2429" s="469"/>
      <c r="B2429" s="473"/>
      <c r="C2429" s="473"/>
      <c r="D2429" s="473"/>
      <c r="E2429" s="474"/>
      <c r="F2429" s="475"/>
    </row>
    <row r="2430" spans="1:6" ht="20.25">
      <c r="A2430" s="469"/>
      <c r="B2430" s="473"/>
      <c r="C2430" s="473"/>
      <c r="D2430" s="473"/>
      <c r="E2430" s="474"/>
      <c r="F2430" s="475"/>
    </row>
    <row r="2431" spans="1:6" ht="20.25">
      <c r="A2431" s="469"/>
      <c r="B2431" s="473"/>
      <c r="C2431" s="473"/>
      <c r="D2431" s="473"/>
      <c r="E2431" s="474"/>
      <c r="F2431" s="475"/>
    </row>
    <row r="2432" spans="1:6" ht="20.25">
      <c r="A2432" s="469"/>
      <c r="B2432" s="473"/>
      <c r="C2432" s="473"/>
      <c r="D2432" s="473"/>
      <c r="E2432" s="474"/>
      <c r="F2432" s="475"/>
    </row>
    <row r="2433" spans="1:6" ht="20.25">
      <c r="A2433" s="469"/>
      <c r="B2433" s="473"/>
      <c r="C2433" s="473"/>
      <c r="D2433" s="473"/>
      <c r="E2433" s="474"/>
      <c r="F2433" s="475"/>
    </row>
    <row r="2434" spans="1:6" ht="20.25">
      <c r="A2434" s="469"/>
      <c r="B2434" s="473"/>
      <c r="C2434" s="473"/>
      <c r="D2434" s="473"/>
      <c r="E2434" s="474"/>
      <c r="F2434" s="475"/>
    </row>
    <row r="2435" spans="1:6" ht="20.25">
      <c r="A2435" s="469"/>
      <c r="B2435" s="473"/>
      <c r="C2435" s="473"/>
      <c r="D2435" s="473"/>
      <c r="E2435" s="474"/>
      <c r="F2435" s="475"/>
    </row>
    <row r="2436" spans="1:6" ht="20.25">
      <c r="A2436" s="469"/>
      <c r="B2436" s="473"/>
      <c r="C2436" s="473"/>
      <c r="D2436" s="473"/>
      <c r="E2436" s="474"/>
      <c r="F2436" s="475"/>
    </row>
    <row r="2437" spans="1:6" ht="20.25">
      <c r="A2437" s="469"/>
      <c r="B2437" s="473"/>
      <c r="C2437" s="473"/>
      <c r="D2437" s="473"/>
      <c r="E2437" s="474"/>
      <c r="F2437" s="475"/>
    </row>
    <row r="2438" spans="1:6" ht="20.25">
      <c r="A2438" s="469"/>
      <c r="B2438" s="473"/>
      <c r="C2438" s="473"/>
      <c r="D2438" s="473"/>
      <c r="E2438" s="474"/>
      <c r="F2438" s="475"/>
    </row>
    <row r="2439" spans="1:6" ht="20.25">
      <c r="A2439" s="469"/>
      <c r="B2439" s="473"/>
      <c r="C2439" s="473"/>
      <c r="D2439" s="473"/>
      <c r="E2439" s="474"/>
      <c r="F2439" s="475"/>
    </row>
    <row r="2440" spans="1:6" ht="20.25">
      <c r="A2440" s="469"/>
      <c r="B2440" s="473"/>
      <c r="C2440" s="473"/>
      <c r="D2440" s="473"/>
      <c r="E2440" s="474"/>
      <c r="F2440" s="475"/>
    </row>
    <row r="2441" spans="1:6" ht="20.25">
      <c r="A2441" s="469"/>
      <c r="B2441" s="473"/>
      <c r="C2441" s="473"/>
      <c r="D2441" s="473"/>
      <c r="E2441" s="474"/>
      <c r="F2441" s="475"/>
    </row>
    <row r="2442" spans="1:6" ht="20.25">
      <c r="A2442" s="469"/>
      <c r="B2442" s="473"/>
      <c r="C2442" s="473"/>
      <c r="D2442" s="473"/>
      <c r="E2442" s="474"/>
      <c r="F2442" s="475"/>
    </row>
    <row r="2443" spans="1:6" ht="20.25">
      <c r="A2443" s="469"/>
      <c r="B2443" s="473"/>
      <c r="C2443" s="473"/>
      <c r="D2443" s="473"/>
      <c r="E2443" s="474"/>
      <c r="F2443" s="475"/>
    </row>
    <row r="2444" spans="1:6" ht="20.25">
      <c r="A2444" s="469"/>
      <c r="B2444" s="473"/>
      <c r="C2444" s="473"/>
      <c r="D2444" s="473"/>
      <c r="E2444" s="474"/>
      <c r="F2444" s="475"/>
    </row>
    <row r="2445" spans="1:6" ht="20.25">
      <c r="A2445" s="469"/>
      <c r="B2445" s="473"/>
      <c r="C2445" s="473"/>
      <c r="D2445" s="473"/>
      <c r="E2445" s="474"/>
      <c r="F2445" s="475"/>
    </row>
    <row r="2446" spans="1:6" ht="20.25">
      <c r="A2446" s="469"/>
      <c r="B2446" s="473"/>
      <c r="C2446" s="473"/>
      <c r="D2446" s="473"/>
      <c r="E2446" s="474"/>
      <c r="F2446" s="475"/>
    </row>
    <row r="2447" spans="1:6" ht="20.25">
      <c r="A2447" s="469"/>
      <c r="B2447" s="473"/>
      <c r="C2447" s="473"/>
      <c r="D2447" s="473"/>
      <c r="E2447" s="474"/>
      <c r="F2447" s="475"/>
    </row>
    <row r="2448" spans="1:6" ht="20.25">
      <c r="A2448" s="469"/>
      <c r="B2448" s="473"/>
      <c r="C2448" s="473"/>
      <c r="D2448" s="473"/>
      <c r="E2448" s="474"/>
      <c r="F2448" s="475"/>
    </row>
    <row r="2449" spans="1:6" ht="20.25">
      <c r="A2449" s="469"/>
      <c r="B2449" s="473"/>
      <c r="C2449" s="473"/>
      <c r="D2449" s="473"/>
      <c r="E2449" s="474"/>
      <c r="F2449" s="475"/>
    </row>
    <row r="2450" spans="1:6" ht="20.25">
      <c r="A2450" s="469"/>
      <c r="B2450" s="473"/>
      <c r="C2450" s="473"/>
      <c r="D2450" s="473"/>
      <c r="E2450" s="474"/>
      <c r="F2450" s="475"/>
    </row>
    <row r="2451" spans="1:6" ht="20.25">
      <c r="A2451" s="469"/>
      <c r="B2451" s="473"/>
      <c r="C2451" s="473"/>
      <c r="D2451" s="473"/>
      <c r="E2451" s="474"/>
      <c r="F2451" s="475"/>
    </row>
    <row r="2452" spans="1:6" ht="20.25">
      <c r="A2452" s="469"/>
      <c r="B2452" s="473"/>
      <c r="C2452" s="473"/>
      <c r="D2452" s="473"/>
      <c r="E2452" s="474"/>
      <c r="F2452" s="475"/>
    </row>
    <row r="2453" spans="1:6" ht="20.25">
      <c r="A2453" s="469"/>
      <c r="B2453" s="473"/>
      <c r="C2453" s="473"/>
      <c r="D2453" s="473"/>
      <c r="E2453" s="474"/>
      <c r="F2453" s="475"/>
    </row>
    <row r="2454" spans="1:6" ht="20.25">
      <c r="A2454" s="469"/>
      <c r="B2454" s="473"/>
      <c r="C2454" s="473"/>
      <c r="D2454" s="473"/>
      <c r="E2454" s="474"/>
      <c r="F2454" s="475"/>
    </row>
    <row r="2455" spans="1:6" ht="20.25">
      <c r="A2455" s="469"/>
      <c r="B2455" s="473"/>
      <c r="C2455" s="473"/>
      <c r="D2455" s="473"/>
      <c r="E2455" s="474"/>
      <c r="F2455" s="475"/>
    </row>
    <row r="2456" spans="1:6" ht="20.25">
      <c r="A2456" s="469"/>
      <c r="B2456" s="473"/>
      <c r="C2456" s="473"/>
      <c r="D2456" s="473"/>
      <c r="E2456" s="474"/>
      <c r="F2456" s="475"/>
    </row>
    <row r="2457" spans="1:6" ht="20.25">
      <c r="A2457" s="469"/>
      <c r="B2457" s="473"/>
      <c r="C2457" s="473"/>
      <c r="D2457" s="473"/>
      <c r="E2457" s="474"/>
      <c r="F2457" s="475"/>
    </row>
    <row r="2458" spans="1:6" ht="20.25">
      <c r="A2458" s="469"/>
      <c r="B2458" s="473"/>
      <c r="C2458" s="473"/>
      <c r="D2458" s="473"/>
      <c r="E2458" s="474"/>
      <c r="F2458" s="475"/>
    </row>
    <row r="2459" spans="1:6" ht="20.25">
      <c r="A2459" s="469"/>
      <c r="B2459" s="473"/>
      <c r="C2459" s="473"/>
      <c r="D2459" s="473"/>
      <c r="E2459" s="474"/>
      <c r="F2459" s="475"/>
    </row>
    <row r="2460" spans="1:6" ht="20.25">
      <c r="A2460" s="469"/>
      <c r="B2460" s="473"/>
      <c r="C2460" s="473"/>
      <c r="D2460" s="473"/>
      <c r="E2460" s="474"/>
      <c r="F2460" s="475"/>
    </row>
    <row r="2461" spans="1:6" ht="20.25">
      <c r="A2461" s="469"/>
      <c r="B2461" s="473"/>
      <c r="C2461" s="473"/>
      <c r="D2461" s="473"/>
      <c r="E2461" s="474"/>
      <c r="F2461" s="475"/>
    </row>
    <row r="2462" spans="1:6" ht="20.25">
      <c r="A2462" s="469"/>
      <c r="B2462" s="473"/>
      <c r="C2462" s="473"/>
      <c r="D2462" s="473"/>
      <c r="E2462" s="474"/>
      <c r="F2462" s="475"/>
    </row>
    <row r="2463" spans="1:6" ht="20.25">
      <c r="A2463" s="469"/>
      <c r="B2463" s="473"/>
      <c r="C2463" s="473"/>
      <c r="D2463" s="473"/>
      <c r="E2463" s="474"/>
      <c r="F2463" s="475"/>
    </row>
    <row r="2464" spans="1:6" ht="20.25">
      <c r="A2464" s="469"/>
      <c r="B2464" s="473"/>
      <c r="C2464" s="473"/>
      <c r="D2464" s="473"/>
      <c r="E2464" s="474"/>
      <c r="F2464" s="475"/>
    </row>
    <row r="2465" spans="1:6" ht="20.25">
      <c r="A2465" s="469"/>
      <c r="B2465" s="473"/>
      <c r="C2465" s="473"/>
      <c r="D2465" s="473"/>
      <c r="E2465" s="474"/>
      <c r="F2465" s="475"/>
    </row>
    <row r="2466" spans="1:6" ht="20.25">
      <c r="A2466" s="469"/>
      <c r="B2466" s="473"/>
      <c r="C2466" s="473"/>
      <c r="D2466" s="473"/>
      <c r="E2466" s="474"/>
      <c r="F2466" s="475"/>
    </row>
    <row r="2467" spans="1:6" ht="20.25">
      <c r="A2467" s="469"/>
      <c r="B2467" s="473"/>
      <c r="C2467" s="473"/>
      <c r="D2467" s="473"/>
      <c r="E2467" s="474"/>
      <c r="F2467" s="475"/>
    </row>
    <row r="2468" spans="1:6" ht="20.25">
      <c r="A2468" s="469"/>
      <c r="B2468" s="473"/>
      <c r="C2468" s="473"/>
      <c r="D2468" s="473"/>
      <c r="E2468" s="474"/>
      <c r="F2468" s="475"/>
    </row>
    <row r="2469" spans="1:6" ht="20.25">
      <c r="A2469" s="469"/>
      <c r="B2469" s="473"/>
      <c r="C2469" s="473"/>
      <c r="D2469" s="473"/>
      <c r="E2469" s="474"/>
      <c r="F2469" s="475"/>
    </row>
    <row r="2470" spans="1:6" ht="20.25">
      <c r="A2470" s="469"/>
      <c r="B2470" s="473"/>
      <c r="C2470" s="473"/>
      <c r="D2470" s="473"/>
      <c r="E2470" s="474"/>
      <c r="F2470" s="475"/>
    </row>
    <row r="2471" spans="1:6" ht="20.25">
      <c r="A2471" s="469"/>
      <c r="B2471" s="473"/>
      <c r="C2471" s="473"/>
      <c r="D2471" s="473"/>
      <c r="E2471" s="474"/>
      <c r="F2471" s="475"/>
    </row>
    <row r="2472" spans="1:6" ht="20.25">
      <c r="A2472" s="469"/>
      <c r="B2472" s="473"/>
      <c r="C2472" s="473"/>
      <c r="D2472" s="473"/>
      <c r="E2472" s="474"/>
      <c r="F2472" s="475"/>
    </row>
    <row r="2473" spans="1:6" ht="20.25">
      <c r="A2473" s="469"/>
      <c r="B2473" s="473"/>
      <c r="C2473" s="473"/>
      <c r="D2473" s="473"/>
      <c r="E2473" s="474"/>
      <c r="F2473" s="475"/>
    </row>
    <row r="2474" spans="1:6" ht="20.25">
      <c r="A2474" s="469"/>
      <c r="B2474" s="473"/>
      <c r="C2474" s="473"/>
      <c r="D2474" s="473"/>
      <c r="E2474" s="474"/>
      <c r="F2474" s="475"/>
    </row>
    <row r="2475" spans="1:6" ht="20.25">
      <c r="A2475" s="469"/>
      <c r="B2475" s="473"/>
      <c r="C2475" s="473"/>
      <c r="D2475" s="473"/>
      <c r="E2475" s="474"/>
      <c r="F2475" s="475"/>
    </row>
    <row r="2476" spans="1:6" ht="20.25">
      <c r="A2476" s="469"/>
      <c r="B2476" s="473"/>
      <c r="C2476" s="473"/>
      <c r="D2476" s="473"/>
      <c r="E2476" s="474"/>
      <c r="F2476" s="475"/>
    </row>
    <row r="2477" spans="1:6" ht="20.25">
      <c r="A2477" s="469"/>
      <c r="B2477" s="473"/>
      <c r="C2477" s="473"/>
      <c r="D2477" s="473"/>
      <c r="E2477" s="474"/>
      <c r="F2477" s="475"/>
    </row>
    <row r="2478" spans="1:6" ht="20.25">
      <c r="A2478" s="469"/>
      <c r="B2478" s="473"/>
      <c r="C2478" s="473"/>
      <c r="D2478" s="473"/>
      <c r="E2478" s="474"/>
      <c r="F2478" s="475"/>
    </row>
    <row r="2479" spans="1:6" ht="20.25">
      <c r="A2479" s="469"/>
      <c r="B2479" s="473"/>
      <c r="C2479" s="473"/>
      <c r="D2479" s="473"/>
      <c r="E2479" s="474"/>
      <c r="F2479" s="475"/>
    </row>
    <row r="2480" spans="1:6" ht="20.25">
      <c r="A2480" s="469"/>
      <c r="B2480" s="473"/>
      <c r="C2480" s="473"/>
      <c r="D2480" s="473"/>
      <c r="E2480" s="474"/>
      <c r="F2480" s="475"/>
    </row>
    <row r="2481" spans="1:6" ht="20.25">
      <c r="A2481" s="469"/>
      <c r="B2481" s="473"/>
      <c r="C2481" s="473"/>
      <c r="D2481" s="473"/>
      <c r="E2481" s="474"/>
      <c r="F2481" s="475"/>
    </row>
    <row r="2482" spans="1:6" ht="20.25">
      <c r="A2482" s="469"/>
      <c r="B2482" s="473"/>
      <c r="C2482" s="473"/>
      <c r="D2482" s="473"/>
      <c r="E2482" s="474"/>
      <c r="F2482" s="475"/>
    </row>
    <row r="2483" spans="1:6" ht="20.25">
      <c r="A2483" s="469"/>
      <c r="B2483" s="473"/>
      <c r="C2483" s="473"/>
      <c r="D2483" s="473"/>
      <c r="E2483" s="474"/>
      <c r="F2483" s="475"/>
    </row>
    <row r="2484" spans="1:6" ht="20.25">
      <c r="A2484" s="469"/>
      <c r="B2484" s="473"/>
      <c r="C2484" s="473"/>
      <c r="D2484" s="473"/>
      <c r="E2484" s="474"/>
      <c r="F2484" s="475"/>
    </row>
    <row r="2485" spans="1:6" ht="20.25">
      <c r="A2485" s="469"/>
      <c r="B2485" s="473"/>
      <c r="C2485" s="473"/>
      <c r="D2485" s="473"/>
      <c r="E2485" s="474"/>
      <c r="F2485" s="475"/>
    </row>
    <row r="2486" spans="1:6" ht="20.25">
      <c r="A2486" s="469"/>
      <c r="B2486" s="473"/>
      <c r="C2486" s="473"/>
      <c r="D2486" s="473"/>
      <c r="E2486" s="474"/>
      <c r="F2486" s="475"/>
    </row>
    <row r="2487" spans="1:6" ht="20.25">
      <c r="A2487" s="469"/>
      <c r="B2487" s="473"/>
      <c r="C2487" s="473"/>
      <c r="D2487" s="473"/>
      <c r="E2487" s="474"/>
      <c r="F2487" s="475"/>
    </row>
    <row r="2488" spans="1:6" ht="20.25">
      <c r="A2488" s="469"/>
      <c r="B2488" s="473"/>
      <c r="C2488" s="473"/>
      <c r="D2488" s="473"/>
      <c r="E2488" s="474"/>
      <c r="F2488" s="475"/>
    </row>
    <row r="2489" spans="1:6" ht="20.25">
      <c r="A2489" s="469"/>
      <c r="B2489" s="473"/>
      <c r="C2489" s="473"/>
      <c r="D2489" s="473"/>
      <c r="E2489" s="474"/>
      <c r="F2489" s="475"/>
    </row>
    <row r="2490" spans="1:6" ht="20.25">
      <c r="A2490" s="469"/>
      <c r="B2490" s="473"/>
      <c r="C2490" s="473"/>
      <c r="D2490" s="473"/>
      <c r="E2490" s="474"/>
      <c r="F2490" s="475"/>
    </row>
    <row r="2491" spans="1:6" ht="20.25">
      <c r="A2491" s="469"/>
      <c r="B2491" s="473"/>
      <c r="C2491" s="473"/>
      <c r="D2491" s="473"/>
      <c r="E2491" s="474"/>
      <c r="F2491" s="475"/>
    </row>
    <row r="2492" spans="1:6" ht="20.25">
      <c r="A2492" s="469"/>
      <c r="B2492" s="473"/>
      <c r="C2492" s="473"/>
      <c r="D2492" s="473"/>
      <c r="E2492" s="474"/>
      <c r="F2492" s="475"/>
    </row>
    <row r="2493" spans="1:6" ht="20.25">
      <c r="A2493" s="469"/>
      <c r="B2493" s="473"/>
      <c r="C2493" s="473"/>
      <c r="D2493" s="473"/>
      <c r="E2493" s="474"/>
      <c r="F2493" s="475"/>
    </row>
    <row r="2494" spans="1:6" ht="20.25">
      <c r="A2494" s="469"/>
      <c r="B2494" s="473"/>
      <c r="C2494" s="473"/>
      <c r="D2494" s="473"/>
      <c r="E2494" s="474"/>
      <c r="F2494" s="475"/>
    </row>
    <row r="2495" spans="1:6" ht="20.25">
      <c r="A2495" s="469"/>
      <c r="B2495" s="473"/>
      <c r="C2495" s="473"/>
      <c r="D2495" s="473"/>
      <c r="E2495" s="474"/>
      <c r="F2495" s="475"/>
    </row>
    <row r="2496" spans="1:6" ht="20.25">
      <c r="A2496" s="469"/>
      <c r="B2496" s="473"/>
      <c r="C2496" s="473"/>
      <c r="D2496" s="473"/>
      <c r="E2496" s="474"/>
      <c r="F2496" s="475"/>
    </row>
    <row r="2497" spans="1:6" ht="20.25">
      <c r="A2497" s="469"/>
      <c r="B2497" s="473"/>
      <c r="C2497" s="473"/>
      <c r="D2497" s="473"/>
      <c r="E2497" s="474"/>
      <c r="F2497" s="475"/>
    </row>
    <row r="2498" spans="1:6" ht="20.25">
      <c r="A2498" s="469"/>
      <c r="B2498" s="473"/>
      <c r="C2498" s="473"/>
      <c r="D2498" s="473"/>
      <c r="E2498" s="474"/>
      <c r="F2498" s="475"/>
    </row>
    <row r="2499" spans="1:6" ht="20.25">
      <c r="A2499" s="469"/>
      <c r="B2499" s="473"/>
      <c r="C2499" s="473"/>
      <c r="D2499" s="473"/>
      <c r="E2499" s="474"/>
      <c r="F2499" s="475"/>
    </row>
    <row r="2500" spans="1:6" ht="20.25">
      <c r="A2500" s="469"/>
      <c r="B2500" s="473"/>
      <c r="C2500" s="473"/>
      <c r="D2500" s="473"/>
      <c r="E2500" s="474"/>
      <c r="F2500" s="475"/>
    </row>
    <row r="2501" spans="1:6" ht="20.25">
      <c r="A2501" s="469"/>
      <c r="B2501" s="473"/>
      <c r="C2501" s="473"/>
      <c r="D2501" s="473"/>
      <c r="E2501" s="474"/>
      <c r="F2501" s="475"/>
    </row>
    <row r="2502" spans="1:6" ht="20.25">
      <c r="A2502" s="469"/>
      <c r="B2502" s="473"/>
      <c r="C2502" s="473"/>
      <c r="D2502" s="473"/>
      <c r="E2502" s="474"/>
      <c r="F2502" s="475"/>
    </row>
    <row r="2503" spans="1:6" ht="20.25">
      <c r="A2503" s="469"/>
      <c r="B2503" s="473"/>
      <c r="C2503" s="473"/>
      <c r="D2503" s="473"/>
      <c r="E2503" s="474"/>
      <c r="F2503" s="475"/>
    </row>
    <row r="2504" spans="1:6" ht="20.25">
      <c r="A2504" s="469"/>
      <c r="B2504" s="473"/>
      <c r="C2504" s="473"/>
      <c r="D2504" s="473"/>
      <c r="E2504" s="474"/>
      <c r="F2504" s="475"/>
    </row>
    <row r="2505" spans="1:6" ht="20.25">
      <c r="A2505" s="469"/>
      <c r="B2505" s="473"/>
      <c r="C2505" s="473"/>
      <c r="D2505" s="473"/>
      <c r="E2505" s="474"/>
      <c r="F2505" s="475"/>
    </row>
    <row r="2506" spans="1:6" ht="20.25">
      <c r="A2506" s="469"/>
      <c r="B2506" s="473"/>
      <c r="C2506" s="473"/>
      <c r="D2506" s="473"/>
      <c r="E2506" s="474"/>
      <c r="F2506" s="475"/>
    </row>
    <row r="2507" spans="1:6" ht="20.25">
      <c r="A2507" s="469"/>
      <c r="B2507" s="473"/>
      <c r="C2507" s="473"/>
      <c r="D2507" s="473"/>
      <c r="E2507" s="474"/>
      <c r="F2507" s="475"/>
    </row>
    <row r="2508" spans="1:6" ht="20.25">
      <c r="A2508" s="469"/>
      <c r="B2508" s="473"/>
      <c r="C2508" s="473"/>
      <c r="D2508" s="473"/>
      <c r="E2508" s="474"/>
      <c r="F2508" s="475"/>
    </row>
    <row r="2509" spans="1:6" ht="20.25">
      <c r="A2509" s="469"/>
      <c r="B2509" s="473"/>
      <c r="C2509" s="473"/>
      <c r="D2509" s="473"/>
      <c r="E2509" s="474"/>
      <c r="F2509" s="475"/>
    </row>
    <row r="2510" spans="1:6" ht="20.25">
      <c r="A2510" s="469"/>
      <c r="B2510" s="473"/>
      <c r="C2510" s="473"/>
      <c r="D2510" s="473"/>
      <c r="E2510" s="474"/>
      <c r="F2510" s="475"/>
    </row>
    <row r="2511" spans="1:6" ht="20.25">
      <c r="A2511" s="469"/>
      <c r="B2511" s="473"/>
      <c r="C2511" s="473"/>
      <c r="D2511" s="473"/>
      <c r="E2511" s="474"/>
      <c r="F2511" s="475"/>
    </row>
    <row r="2512" spans="1:6" ht="20.25">
      <c r="A2512" s="469"/>
      <c r="B2512" s="473"/>
      <c r="C2512" s="473"/>
      <c r="D2512" s="473"/>
      <c r="E2512" s="474"/>
      <c r="F2512" s="475"/>
    </row>
    <row r="2513" spans="1:6" ht="20.25">
      <c r="A2513" s="469"/>
      <c r="B2513" s="473"/>
      <c r="C2513" s="473"/>
      <c r="D2513" s="473"/>
      <c r="E2513" s="474"/>
      <c r="F2513" s="475"/>
    </row>
    <row r="2514" spans="1:6" ht="20.25">
      <c r="A2514" s="469"/>
      <c r="B2514" s="473"/>
      <c r="C2514" s="473"/>
      <c r="D2514" s="473"/>
      <c r="E2514" s="474"/>
      <c r="F2514" s="475"/>
    </row>
    <row r="2515" spans="1:6" ht="20.25">
      <c r="A2515" s="469"/>
      <c r="B2515" s="473"/>
      <c r="C2515" s="473"/>
      <c r="D2515" s="473"/>
      <c r="E2515" s="474"/>
      <c r="F2515" s="475"/>
    </row>
    <row r="2516" spans="1:6" ht="20.25">
      <c r="A2516" s="469"/>
      <c r="B2516" s="473"/>
      <c r="C2516" s="473"/>
      <c r="D2516" s="473"/>
      <c r="E2516" s="474"/>
      <c r="F2516" s="475"/>
    </row>
    <row r="2517" spans="1:6" ht="20.25">
      <c r="A2517" s="469"/>
      <c r="B2517" s="473"/>
      <c r="C2517" s="473"/>
      <c r="D2517" s="473"/>
      <c r="E2517" s="474"/>
      <c r="F2517" s="475"/>
    </row>
    <row r="2518" spans="1:6" ht="20.25">
      <c r="A2518" s="469"/>
      <c r="B2518" s="473"/>
      <c r="C2518" s="473"/>
      <c r="D2518" s="473"/>
      <c r="E2518" s="474"/>
      <c r="F2518" s="475"/>
    </row>
    <row r="2519" spans="1:6" ht="20.25">
      <c r="A2519" s="469"/>
      <c r="B2519" s="473"/>
      <c r="C2519" s="473"/>
      <c r="D2519" s="473"/>
      <c r="E2519" s="474"/>
      <c r="F2519" s="475"/>
    </row>
    <row r="2520" spans="1:6" ht="20.25">
      <c r="A2520" s="469"/>
      <c r="B2520" s="473"/>
      <c r="C2520" s="473"/>
      <c r="D2520" s="473"/>
      <c r="E2520" s="474"/>
      <c r="F2520" s="475"/>
    </row>
    <row r="2521" spans="1:6" ht="20.25">
      <c r="A2521" s="469"/>
      <c r="B2521" s="473"/>
      <c r="C2521" s="473"/>
      <c r="D2521" s="473"/>
      <c r="E2521" s="474"/>
      <c r="F2521" s="475"/>
    </row>
    <row r="2522" spans="1:6" ht="20.25">
      <c r="A2522" s="469"/>
      <c r="B2522" s="473"/>
      <c r="C2522" s="473"/>
      <c r="D2522" s="473"/>
      <c r="E2522" s="474"/>
      <c r="F2522" s="475"/>
    </row>
    <row r="2523" spans="1:6" ht="20.25">
      <c r="A2523" s="469"/>
      <c r="B2523" s="473"/>
      <c r="C2523" s="473"/>
      <c r="D2523" s="473"/>
      <c r="E2523" s="474"/>
      <c r="F2523" s="475"/>
    </row>
    <row r="2524" spans="1:6" ht="20.25">
      <c r="A2524" s="469"/>
      <c r="B2524" s="473"/>
      <c r="C2524" s="473"/>
      <c r="D2524" s="473"/>
      <c r="E2524" s="474"/>
      <c r="F2524" s="475"/>
    </row>
    <row r="2525" spans="1:6" ht="20.25">
      <c r="A2525" s="469"/>
      <c r="B2525" s="473"/>
      <c r="C2525" s="473"/>
      <c r="D2525" s="473"/>
      <c r="E2525" s="474"/>
      <c r="F2525" s="475"/>
    </row>
    <row r="2526" spans="1:6" ht="20.25">
      <c r="A2526" s="469"/>
      <c r="B2526" s="473"/>
      <c r="C2526" s="473"/>
      <c r="D2526" s="473"/>
      <c r="E2526" s="474"/>
      <c r="F2526" s="475"/>
    </row>
    <row r="2527" spans="1:6" ht="20.25">
      <c r="A2527" s="469"/>
      <c r="B2527" s="473"/>
      <c r="C2527" s="473"/>
      <c r="D2527" s="473"/>
      <c r="E2527" s="474"/>
      <c r="F2527" s="475"/>
    </row>
    <row r="2528" spans="1:6" ht="20.25">
      <c r="A2528" s="469"/>
      <c r="B2528" s="473"/>
      <c r="C2528" s="473"/>
      <c r="D2528" s="473"/>
      <c r="E2528" s="474"/>
      <c r="F2528" s="475"/>
    </row>
    <row r="2529" spans="1:6" ht="20.25">
      <c r="A2529" s="469"/>
      <c r="B2529" s="473"/>
      <c r="C2529" s="473"/>
      <c r="D2529" s="473"/>
      <c r="E2529" s="474"/>
      <c r="F2529" s="475"/>
    </row>
    <row r="2530" spans="1:6" ht="20.25">
      <c r="A2530" s="469"/>
      <c r="B2530" s="473"/>
      <c r="C2530" s="473"/>
      <c r="D2530" s="473"/>
      <c r="E2530" s="474"/>
      <c r="F2530" s="475"/>
    </row>
    <row r="2531" spans="1:6" ht="20.25">
      <c r="A2531" s="469"/>
      <c r="B2531" s="473"/>
      <c r="C2531" s="473"/>
      <c r="D2531" s="473"/>
      <c r="E2531" s="474"/>
      <c r="F2531" s="475"/>
    </row>
    <row r="2532" spans="1:6" ht="20.25">
      <c r="A2532" s="469"/>
      <c r="B2532" s="473"/>
      <c r="C2532" s="473"/>
      <c r="D2532" s="473"/>
      <c r="E2532" s="474"/>
      <c r="F2532" s="475"/>
    </row>
    <row r="2533" spans="1:6" ht="20.25">
      <c r="A2533" s="469"/>
      <c r="B2533" s="473"/>
      <c r="C2533" s="473"/>
      <c r="D2533" s="473"/>
      <c r="E2533" s="474"/>
      <c r="F2533" s="475"/>
    </row>
    <row r="2534" spans="1:6" ht="20.25">
      <c r="A2534" s="469"/>
      <c r="B2534" s="473"/>
      <c r="C2534" s="473"/>
      <c r="D2534" s="473"/>
      <c r="E2534" s="474"/>
      <c r="F2534" s="475"/>
    </row>
    <row r="2535" spans="1:6" ht="20.25">
      <c r="A2535" s="469"/>
      <c r="B2535" s="473"/>
      <c r="C2535" s="473"/>
      <c r="D2535" s="473"/>
      <c r="E2535" s="474"/>
      <c r="F2535" s="475"/>
    </row>
    <row r="2536" spans="1:6" ht="20.25">
      <c r="A2536" s="469"/>
      <c r="B2536" s="473"/>
      <c r="C2536" s="473"/>
      <c r="D2536" s="473"/>
      <c r="E2536" s="474"/>
      <c r="F2536" s="475"/>
    </row>
    <row r="2537" spans="1:6" ht="20.25">
      <c r="A2537" s="469"/>
      <c r="B2537" s="473"/>
      <c r="C2537" s="473"/>
      <c r="D2537" s="473"/>
      <c r="E2537" s="474"/>
      <c r="F2537" s="475"/>
    </row>
    <row r="2538" spans="1:6" ht="20.25">
      <c r="A2538" s="469"/>
      <c r="B2538" s="473"/>
      <c r="C2538" s="473"/>
      <c r="D2538" s="473"/>
      <c r="E2538" s="474"/>
      <c r="F2538" s="475"/>
    </row>
    <row r="2539" spans="1:6" ht="20.25">
      <c r="A2539" s="469"/>
      <c r="B2539" s="473"/>
      <c r="C2539" s="473"/>
      <c r="D2539" s="473"/>
      <c r="E2539" s="474"/>
      <c r="F2539" s="475"/>
    </row>
    <row r="2540" spans="1:6" ht="20.25">
      <c r="A2540" s="469"/>
      <c r="B2540" s="473"/>
      <c r="C2540" s="473"/>
      <c r="D2540" s="473"/>
      <c r="E2540" s="474"/>
      <c r="F2540" s="475"/>
    </row>
    <row r="2541" spans="1:6" ht="20.25">
      <c r="A2541" s="469"/>
      <c r="B2541" s="473"/>
      <c r="C2541" s="473"/>
      <c r="D2541" s="473"/>
      <c r="E2541" s="474"/>
      <c r="F2541" s="475"/>
    </row>
    <row r="2542" spans="1:6" ht="20.25">
      <c r="A2542" s="469"/>
      <c r="B2542" s="473"/>
      <c r="C2542" s="473"/>
      <c r="D2542" s="473"/>
      <c r="E2542" s="474"/>
      <c r="F2542" s="475"/>
    </row>
    <row r="2543" spans="1:6" ht="20.25">
      <c r="A2543" s="469"/>
      <c r="B2543" s="473"/>
      <c r="C2543" s="473"/>
      <c r="D2543" s="473"/>
      <c r="E2543" s="474"/>
      <c r="F2543" s="475"/>
    </row>
    <row r="2544" spans="1:6" ht="20.25">
      <c r="A2544" s="469"/>
      <c r="B2544" s="473"/>
      <c r="C2544" s="473"/>
      <c r="D2544" s="473"/>
      <c r="E2544" s="474"/>
      <c r="F2544" s="475"/>
    </row>
    <row r="2545" spans="1:6" ht="20.25">
      <c r="A2545" s="469"/>
      <c r="B2545" s="473"/>
      <c r="C2545" s="473"/>
      <c r="D2545" s="473"/>
      <c r="E2545" s="474"/>
      <c r="F2545" s="475"/>
    </row>
    <row r="2546" spans="1:6" ht="20.25">
      <c r="A2546" s="469"/>
      <c r="B2546" s="473"/>
      <c r="C2546" s="473"/>
      <c r="D2546" s="473"/>
      <c r="E2546" s="474"/>
      <c r="F2546" s="475"/>
    </row>
    <row r="2547" spans="1:6" ht="20.25">
      <c r="A2547" s="469"/>
      <c r="B2547" s="473"/>
      <c r="C2547" s="473"/>
      <c r="D2547" s="473"/>
      <c r="E2547" s="474"/>
      <c r="F2547" s="475"/>
    </row>
    <row r="2548" spans="1:6" ht="20.25">
      <c r="A2548" s="469"/>
      <c r="B2548" s="473"/>
      <c r="C2548" s="473"/>
      <c r="D2548" s="473"/>
      <c r="E2548" s="474"/>
      <c r="F2548" s="475"/>
    </row>
    <row r="2549" spans="1:6" ht="20.25">
      <c r="A2549" s="469"/>
      <c r="B2549" s="473"/>
      <c r="C2549" s="473"/>
      <c r="D2549" s="473"/>
      <c r="E2549" s="474"/>
      <c r="F2549" s="475"/>
    </row>
    <row r="2550" spans="1:6" ht="20.25">
      <c r="A2550" s="469"/>
      <c r="B2550" s="473"/>
      <c r="C2550" s="473"/>
      <c r="D2550" s="473"/>
      <c r="E2550" s="474"/>
      <c r="F2550" s="475"/>
    </row>
    <row r="2551" spans="1:6" ht="20.25">
      <c r="A2551" s="469"/>
      <c r="B2551" s="473"/>
      <c r="C2551" s="473"/>
      <c r="D2551" s="473"/>
      <c r="E2551" s="474"/>
      <c r="F2551" s="475"/>
    </row>
    <row r="2552" spans="1:6" ht="20.25">
      <c r="A2552" s="469"/>
      <c r="B2552" s="473"/>
      <c r="C2552" s="473"/>
      <c r="D2552" s="473"/>
      <c r="E2552" s="474"/>
      <c r="F2552" s="475"/>
    </row>
    <row r="2553" spans="1:6" ht="20.25">
      <c r="A2553" s="469"/>
      <c r="B2553" s="473"/>
      <c r="C2553" s="473"/>
      <c r="D2553" s="473"/>
      <c r="E2553" s="474"/>
      <c r="F2553" s="475"/>
    </row>
    <row r="2554" spans="1:6" ht="20.25">
      <c r="A2554" s="469"/>
      <c r="B2554" s="473"/>
      <c r="C2554" s="473"/>
      <c r="D2554" s="473"/>
      <c r="E2554" s="474"/>
      <c r="F2554" s="475"/>
    </row>
    <row r="2555" spans="1:6" ht="20.25">
      <c r="A2555" s="469"/>
      <c r="B2555" s="473"/>
      <c r="C2555" s="473"/>
      <c r="D2555" s="473"/>
      <c r="E2555" s="474"/>
      <c r="F2555" s="475"/>
    </row>
    <row r="2556" spans="1:6" ht="20.25">
      <c r="A2556" s="469"/>
      <c r="B2556" s="473"/>
      <c r="C2556" s="473"/>
      <c r="D2556" s="473"/>
      <c r="E2556" s="474"/>
      <c r="F2556" s="475"/>
    </row>
    <row r="2557" spans="1:6" ht="20.25">
      <c r="A2557" s="469"/>
      <c r="B2557" s="473"/>
      <c r="C2557" s="473"/>
      <c r="D2557" s="473"/>
      <c r="E2557" s="474"/>
      <c r="F2557" s="475"/>
    </row>
    <row r="2558" spans="1:6" ht="20.25">
      <c r="A2558" s="469"/>
      <c r="B2558" s="473"/>
      <c r="C2558" s="473"/>
      <c r="D2558" s="473"/>
      <c r="E2558" s="474"/>
      <c r="F2558" s="475"/>
    </row>
    <row r="2559" spans="1:6" ht="20.25">
      <c r="A2559" s="469"/>
      <c r="B2559" s="473"/>
      <c r="C2559" s="473"/>
      <c r="D2559" s="473"/>
      <c r="E2559" s="474"/>
      <c r="F2559" s="475"/>
    </row>
    <row r="2560" spans="1:6" ht="20.25">
      <c r="A2560" s="469"/>
      <c r="B2560" s="473"/>
      <c r="C2560" s="473"/>
      <c r="D2560" s="473"/>
      <c r="E2560" s="474"/>
      <c r="F2560" s="475"/>
    </row>
    <row r="2561" spans="1:6" ht="20.25">
      <c r="A2561" s="469"/>
      <c r="B2561" s="473"/>
      <c r="C2561" s="473"/>
      <c r="D2561" s="473"/>
      <c r="E2561" s="474"/>
      <c r="F2561" s="475"/>
    </row>
    <row r="2562" spans="1:6" ht="20.25">
      <c r="A2562" s="469"/>
      <c r="B2562" s="473"/>
      <c r="C2562" s="473"/>
      <c r="D2562" s="473"/>
      <c r="E2562" s="474"/>
      <c r="F2562" s="475"/>
    </row>
    <row r="2563" spans="1:6" ht="20.25">
      <c r="A2563" s="469"/>
      <c r="B2563" s="473"/>
      <c r="C2563" s="473"/>
      <c r="D2563" s="473"/>
      <c r="E2563" s="474"/>
      <c r="F2563" s="475"/>
    </row>
    <row r="2564" spans="1:6" ht="20.25">
      <c r="A2564" s="469"/>
      <c r="B2564" s="473"/>
      <c r="C2564" s="473"/>
      <c r="D2564" s="473"/>
      <c r="E2564" s="474"/>
      <c r="F2564" s="475"/>
    </row>
    <row r="2565" spans="1:6" ht="20.25">
      <c r="A2565" s="469"/>
      <c r="B2565" s="473"/>
      <c r="C2565" s="473"/>
      <c r="D2565" s="473"/>
      <c r="E2565" s="474"/>
      <c r="F2565" s="475"/>
    </row>
    <row r="2566" spans="1:6" ht="20.25">
      <c r="A2566" s="469"/>
      <c r="B2566" s="473"/>
      <c r="C2566" s="473"/>
      <c r="D2566" s="473"/>
      <c r="E2566" s="474"/>
      <c r="F2566" s="475"/>
    </row>
    <row r="2567" spans="1:6" ht="20.25">
      <c r="A2567" s="469"/>
      <c r="B2567" s="473"/>
      <c r="C2567" s="473"/>
      <c r="D2567" s="473"/>
      <c r="E2567" s="474"/>
      <c r="F2567" s="475"/>
    </row>
    <row r="2568" spans="1:6" ht="20.25">
      <c r="A2568" s="469"/>
      <c r="B2568" s="473"/>
      <c r="C2568" s="473"/>
      <c r="D2568" s="473"/>
      <c r="E2568" s="474"/>
      <c r="F2568" s="475"/>
    </row>
    <row r="2569" spans="1:6" ht="20.25">
      <c r="A2569" s="469"/>
      <c r="B2569" s="473"/>
      <c r="C2569" s="473"/>
      <c r="D2569" s="473"/>
      <c r="E2569" s="474"/>
      <c r="F2569" s="475"/>
    </row>
    <row r="2570" spans="1:6" ht="20.25">
      <c r="A2570" s="469"/>
      <c r="B2570" s="473"/>
      <c r="C2570" s="473"/>
      <c r="D2570" s="473"/>
      <c r="E2570" s="474"/>
      <c r="F2570" s="475"/>
    </row>
    <row r="2571" spans="1:6" ht="20.25">
      <c r="A2571" s="469"/>
      <c r="B2571" s="473"/>
      <c r="C2571" s="473"/>
      <c r="D2571" s="473"/>
      <c r="E2571" s="474"/>
      <c r="F2571" s="475"/>
    </row>
    <row r="2572" spans="1:6" ht="20.25">
      <c r="A2572" s="469"/>
      <c r="B2572" s="473"/>
      <c r="C2572" s="473"/>
      <c r="D2572" s="473"/>
      <c r="E2572" s="474"/>
      <c r="F2572" s="475"/>
    </row>
    <row r="2573" spans="1:6" ht="20.25">
      <c r="A2573" s="469"/>
      <c r="B2573" s="473"/>
      <c r="C2573" s="473"/>
      <c r="D2573" s="473"/>
      <c r="E2573" s="474"/>
      <c r="F2573" s="475"/>
    </row>
    <row r="2574" spans="1:6" ht="20.25">
      <c r="A2574" s="469"/>
      <c r="B2574" s="473"/>
      <c r="C2574" s="473"/>
      <c r="D2574" s="473"/>
      <c r="E2574" s="474"/>
      <c r="F2574" s="475"/>
    </row>
    <row r="2575" spans="1:6" ht="20.25">
      <c r="A2575" s="469"/>
      <c r="B2575" s="473"/>
      <c r="C2575" s="473"/>
      <c r="D2575" s="473"/>
      <c r="E2575" s="474"/>
      <c r="F2575" s="475"/>
    </row>
    <row r="2576" spans="1:6" ht="20.25">
      <c r="A2576" s="469"/>
      <c r="B2576" s="473"/>
      <c r="C2576" s="473"/>
      <c r="D2576" s="473"/>
      <c r="E2576" s="474"/>
      <c r="F2576" s="475"/>
    </row>
    <row r="2577" spans="1:6" ht="20.25">
      <c r="A2577" s="469"/>
      <c r="B2577" s="473"/>
      <c r="C2577" s="473"/>
      <c r="D2577" s="473"/>
      <c r="E2577" s="474"/>
      <c r="F2577" s="475"/>
    </row>
    <row r="2578" spans="1:6" ht="20.25">
      <c r="A2578" s="469"/>
      <c r="B2578" s="473"/>
      <c r="C2578" s="473"/>
      <c r="D2578" s="473"/>
      <c r="E2578" s="474"/>
      <c r="F2578" s="475"/>
    </row>
    <row r="2579" spans="1:6" ht="20.25">
      <c r="A2579" s="469"/>
      <c r="B2579" s="473"/>
      <c r="C2579" s="473"/>
      <c r="D2579" s="473"/>
      <c r="E2579" s="474"/>
      <c r="F2579" s="475"/>
    </row>
    <row r="2580" spans="1:6" ht="20.25">
      <c r="A2580" s="469"/>
      <c r="B2580" s="473"/>
      <c r="C2580" s="473"/>
      <c r="D2580" s="473"/>
      <c r="E2580" s="474"/>
      <c r="F2580" s="475"/>
    </row>
    <row r="2581" spans="1:6" ht="20.25">
      <c r="A2581" s="469"/>
      <c r="B2581" s="473"/>
      <c r="C2581" s="473"/>
      <c r="D2581" s="473"/>
      <c r="E2581" s="474"/>
      <c r="F2581" s="475"/>
    </row>
    <row r="2582" spans="1:6" ht="20.25">
      <c r="A2582" s="469"/>
      <c r="B2582" s="473"/>
      <c r="C2582" s="473"/>
      <c r="D2582" s="473"/>
      <c r="E2582" s="474"/>
      <c r="F2582" s="475"/>
    </row>
    <row r="2583" spans="1:6" ht="20.25">
      <c r="A2583" s="469"/>
      <c r="B2583" s="473"/>
      <c r="C2583" s="473"/>
      <c r="D2583" s="473"/>
      <c r="E2583" s="474"/>
      <c r="F2583" s="475"/>
    </row>
    <row r="2584" spans="1:6" ht="20.25">
      <c r="A2584" s="469"/>
      <c r="B2584" s="473"/>
      <c r="C2584" s="473"/>
      <c r="D2584" s="473"/>
      <c r="E2584" s="474"/>
      <c r="F2584" s="475"/>
    </row>
    <row r="2585" spans="1:6" ht="20.25">
      <c r="A2585" s="469"/>
      <c r="B2585" s="473"/>
      <c r="C2585" s="473"/>
      <c r="D2585" s="473"/>
      <c r="E2585" s="474"/>
      <c r="F2585" s="475"/>
    </row>
    <row r="2586" spans="1:6" ht="20.25">
      <c r="A2586" s="469"/>
      <c r="B2586" s="473"/>
      <c r="C2586" s="473"/>
      <c r="D2586" s="473"/>
      <c r="E2586" s="474"/>
      <c r="F2586" s="475"/>
    </row>
    <row r="2587" spans="1:6" ht="20.25">
      <c r="A2587" s="469"/>
      <c r="B2587" s="473"/>
      <c r="C2587" s="473"/>
      <c r="D2587" s="473"/>
      <c r="E2587" s="474"/>
      <c r="F2587" s="475"/>
    </row>
    <row r="2588" spans="1:6" ht="20.25">
      <c r="A2588" s="469"/>
      <c r="B2588" s="473"/>
      <c r="C2588" s="473"/>
      <c r="D2588" s="473"/>
      <c r="E2588" s="474"/>
      <c r="F2588" s="475"/>
    </row>
    <row r="2589" spans="1:6" ht="20.25">
      <c r="A2589" s="469"/>
      <c r="B2589" s="473"/>
      <c r="C2589" s="473"/>
      <c r="D2589" s="473"/>
      <c r="E2589" s="474"/>
      <c r="F2589" s="475"/>
    </row>
    <row r="2590" spans="1:6" ht="20.25">
      <c r="A2590" s="469"/>
      <c r="B2590" s="473"/>
      <c r="C2590" s="473"/>
      <c r="D2590" s="473"/>
      <c r="E2590" s="474"/>
      <c r="F2590" s="475"/>
    </row>
    <row r="2591" spans="1:6" ht="20.25">
      <c r="A2591" s="469"/>
      <c r="B2591" s="473"/>
      <c r="C2591" s="473"/>
      <c r="D2591" s="473"/>
      <c r="E2591" s="474"/>
      <c r="F2591" s="475"/>
    </row>
    <row r="2592" spans="1:6" ht="20.25">
      <c r="A2592" s="469"/>
      <c r="B2592" s="473"/>
      <c r="C2592" s="473"/>
      <c r="D2592" s="473"/>
      <c r="E2592" s="474"/>
      <c r="F2592" s="475"/>
    </row>
    <row r="2593" spans="1:6" ht="20.25">
      <c r="A2593" s="469"/>
      <c r="B2593" s="473"/>
      <c r="C2593" s="473"/>
      <c r="D2593" s="473"/>
      <c r="E2593" s="474"/>
      <c r="F2593" s="475"/>
    </row>
    <row r="2594" spans="1:6" ht="20.25">
      <c r="A2594" s="469"/>
      <c r="B2594" s="473"/>
      <c r="C2594" s="473"/>
      <c r="D2594" s="473"/>
      <c r="E2594" s="474"/>
      <c r="F2594" s="475"/>
    </row>
    <row r="2595" spans="1:6" ht="20.25">
      <c r="A2595" s="469"/>
      <c r="B2595" s="473"/>
      <c r="C2595" s="473"/>
      <c r="D2595" s="473"/>
      <c r="E2595" s="474"/>
      <c r="F2595" s="475"/>
    </row>
    <row r="2596" spans="1:6" ht="20.25">
      <c r="A2596" s="469"/>
      <c r="B2596" s="473"/>
      <c r="C2596" s="473"/>
      <c r="D2596" s="473"/>
      <c r="E2596" s="474"/>
      <c r="F2596" s="475"/>
    </row>
    <row r="2597" spans="1:6" ht="20.25">
      <c r="A2597" s="469"/>
      <c r="B2597" s="473"/>
      <c r="C2597" s="473"/>
      <c r="D2597" s="473"/>
      <c r="E2597" s="474"/>
      <c r="F2597" s="475"/>
    </row>
    <row r="2598" spans="1:6" ht="20.25">
      <c r="A2598" s="469"/>
      <c r="B2598" s="473"/>
      <c r="C2598" s="473"/>
      <c r="D2598" s="473"/>
      <c r="E2598" s="474"/>
      <c r="F2598" s="475"/>
    </row>
    <row r="2599" spans="1:6" ht="20.25">
      <c r="A2599" s="469"/>
      <c r="B2599" s="473"/>
      <c r="C2599" s="473"/>
      <c r="D2599" s="473"/>
      <c r="E2599" s="474"/>
      <c r="F2599" s="475"/>
    </row>
    <row r="2600" spans="1:6" ht="20.25">
      <c r="A2600" s="469"/>
      <c r="B2600" s="473"/>
      <c r="C2600" s="473"/>
      <c r="D2600" s="473"/>
      <c r="E2600" s="474"/>
      <c r="F2600" s="475"/>
    </row>
    <row r="2601" spans="1:6" ht="20.25">
      <c r="A2601" s="469"/>
      <c r="B2601" s="473"/>
      <c r="C2601" s="473"/>
      <c r="D2601" s="473"/>
      <c r="E2601" s="474"/>
      <c r="F2601" s="475"/>
    </row>
    <row r="2602" spans="1:6" ht="20.25">
      <c r="A2602" s="469"/>
      <c r="B2602" s="473"/>
      <c r="C2602" s="473"/>
      <c r="D2602" s="473"/>
      <c r="E2602" s="474"/>
      <c r="F2602" s="475"/>
    </row>
    <row r="2603" spans="1:6" ht="20.25">
      <c r="A2603" s="469"/>
      <c r="B2603" s="473"/>
      <c r="C2603" s="473"/>
      <c r="D2603" s="473"/>
      <c r="E2603" s="474"/>
      <c r="F2603" s="475"/>
    </row>
    <row r="2604" spans="1:6" ht="20.25">
      <c r="A2604" s="469"/>
      <c r="B2604" s="473"/>
      <c r="C2604" s="473"/>
      <c r="D2604" s="473"/>
      <c r="E2604" s="474"/>
      <c r="F2604" s="475"/>
    </row>
    <row r="2605" spans="1:6" ht="20.25">
      <c r="A2605" s="469"/>
      <c r="B2605" s="473"/>
      <c r="C2605" s="473"/>
      <c r="D2605" s="473"/>
      <c r="E2605" s="474"/>
      <c r="F2605" s="475"/>
    </row>
    <row r="2606" spans="1:6" ht="20.25">
      <c r="A2606" s="469"/>
      <c r="B2606" s="473"/>
      <c r="C2606" s="473"/>
      <c r="D2606" s="473"/>
      <c r="E2606" s="474"/>
      <c r="F2606" s="475"/>
    </row>
    <row r="2607" spans="1:6" ht="20.25">
      <c r="A2607" s="469"/>
      <c r="B2607" s="473"/>
      <c r="C2607" s="473"/>
      <c r="D2607" s="473"/>
      <c r="E2607" s="474"/>
      <c r="F2607" s="475"/>
    </row>
    <row r="2608" spans="1:6" ht="20.25">
      <c r="A2608" s="469"/>
      <c r="B2608" s="473"/>
      <c r="C2608" s="473"/>
      <c r="D2608" s="473"/>
      <c r="E2608" s="474"/>
      <c r="F2608" s="475"/>
    </row>
    <row r="2609" spans="1:6" ht="20.25">
      <c r="A2609" s="469"/>
      <c r="B2609" s="473"/>
      <c r="C2609" s="473"/>
      <c r="D2609" s="473"/>
      <c r="E2609" s="474"/>
      <c r="F2609" s="475"/>
    </row>
    <row r="2610" spans="1:6" ht="20.25">
      <c r="A2610" s="469"/>
      <c r="B2610" s="473"/>
      <c r="C2610" s="473"/>
      <c r="D2610" s="473"/>
      <c r="E2610" s="474"/>
      <c r="F2610" s="475"/>
    </row>
    <row r="2611" spans="1:6" ht="20.25">
      <c r="A2611" s="469"/>
      <c r="B2611" s="473"/>
      <c r="C2611" s="473"/>
      <c r="D2611" s="473"/>
      <c r="E2611" s="474"/>
      <c r="F2611" s="475"/>
    </row>
    <row r="2612" spans="1:6" ht="20.25">
      <c r="A2612" s="469"/>
      <c r="B2612" s="473"/>
      <c r="C2612" s="473"/>
      <c r="D2612" s="473"/>
      <c r="E2612" s="474"/>
      <c r="F2612" s="475"/>
    </row>
    <row r="2613" spans="1:6" ht="20.25">
      <c r="A2613" s="469"/>
      <c r="B2613" s="473"/>
      <c r="C2613" s="473"/>
      <c r="D2613" s="473"/>
      <c r="E2613" s="474"/>
      <c r="F2613" s="475"/>
    </row>
    <row r="2614" spans="1:6" ht="20.25">
      <c r="A2614" s="469"/>
      <c r="B2614" s="473"/>
      <c r="C2614" s="473"/>
      <c r="D2614" s="473"/>
      <c r="E2614" s="474"/>
      <c r="F2614" s="475"/>
    </row>
    <row r="2615" spans="1:6" ht="20.25">
      <c r="A2615" s="469"/>
      <c r="B2615" s="473"/>
      <c r="C2615" s="473"/>
      <c r="D2615" s="473"/>
      <c r="E2615" s="474"/>
      <c r="F2615" s="475"/>
    </row>
    <row r="2616" spans="1:6" ht="20.25">
      <c r="A2616" s="469"/>
      <c r="B2616" s="473"/>
      <c r="C2616" s="473"/>
      <c r="D2616" s="473"/>
      <c r="E2616" s="474"/>
      <c r="F2616" s="475"/>
    </row>
    <row r="2617" spans="1:6" ht="20.25">
      <c r="A2617" s="469"/>
      <c r="B2617" s="473"/>
      <c r="C2617" s="473"/>
      <c r="D2617" s="473"/>
      <c r="E2617" s="474"/>
      <c r="F2617" s="475"/>
    </row>
    <row r="2618" spans="1:6" ht="20.25">
      <c r="A2618" s="469"/>
      <c r="B2618" s="473"/>
      <c r="C2618" s="473"/>
      <c r="D2618" s="473"/>
      <c r="E2618" s="474"/>
      <c r="F2618" s="475"/>
    </row>
    <row r="2619" spans="1:6" ht="20.25">
      <c r="A2619" s="469"/>
      <c r="B2619" s="473"/>
      <c r="C2619" s="473"/>
      <c r="D2619" s="473"/>
      <c r="E2619" s="474"/>
      <c r="F2619" s="475"/>
    </row>
    <row r="2620" spans="1:6" ht="20.25">
      <c r="A2620" s="469"/>
      <c r="B2620" s="473"/>
      <c r="C2620" s="473"/>
      <c r="D2620" s="473"/>
      <c r="E2620" s="474"/>
      <c r="F2620" s="475"/>
    </row>
    <row r="2621" spans="1:6" ht="20.25">
      <c r="A2621" s="469"/>
      <c r="B2621" s="473"/>
      <c r="C2621" s="473"/>
      <c r="D2621" s="473"/>
      <c r="E2621" s="474"/>
      <c r="F2621" s="475"/>
    </row>
    <row r="2622" spans="1:6" ht="20.25">
      <c r="A2622" s="469"/>
      <c r="B2622" s="473"/>
      <c r="C2622" s="473"/>
      <c r="D2622" s="473"/>
      <c r="E2622" s="474"/>
      <c r="F2622" s="475"/>
    </row>
    <row r="2623" spans="1:6" ht="20.25">
      <c r="A2623" s="469"/>
      <c r="B2623" s="473"/>
      <c r="C2623" s="473"/>
      <c r="D2623" s="473"/>
      <c r="E2623" s="474"/>
      <c r="F2623" s="475"/>
    </row>
    <row r="2624" spans="1:6" ht="20.25">
      <c r="A2624" s="469"/>
      <c r="B2624" s="473"/>
      <c r="C2624" s="473"/>
      <c r="D2624" s="473"/>
      <c r="E2624" s="474"/>
      <c r="F2624" s="475"/>
    </row>
    <row r="2625" spans="1:6" ht="20.25">
      <c r="A2625" s="469"/>
      <c r="B2625" s="473"/>
      <c r="C2625" s="473"/>
      <c r="D2625" s="473"/>
      <c r="E2625" s="474"/>
      <c r="F2625" s="475"/>
    </row>
    <row r="2626" spans="1:6" ht="20.25">
      <c r="A2626" s="469"/>
      <c r="B2626" s="473"/>
      <c r="C2626" s="473"/>
      <c r="D2626" s="473"/>
      <c r="E2626" s="474"/>
      <c r="F2626" s="475"/>
    </row>
    <row r="2627" spans="1:6" ht="20.25">
      <c r="A2627" s="469"/>
      <c r="B2627" s="473"/>
      <c r="C2627" s="473"/>
      <c r="D2627" s="473"/>
      <c r="E2627" s="474"/>
      <c r="F2627" s="475"/>
    </row>
    <row r="2628" spans="1:6" ht="20.25">
      <c r="A2628" s="469"/>
      <c r="B2628" s="473"/>
      <c r="C2628" s="473"/>
      <c r="D2628" s="473"/>
      <c r="E2628" s="474"/>
      <c r="F2628" s="475"/>
    </row>
    <row r="2629" spans="1:6" ht="20.25">
      <c r="A2629" s="469"/>
      <c r="B2629" s="473"/>
      <c r="C2629" s="473"/>
      <c r="D2629" s="473"/>
      <c r="E2629" s="474"/>
      <c r="F2629" s="475"/>
    </row>
    <row r="2630" spans="1:6" ht="20.25">
      <c r="A2630" s="469"/>
      <c r="B2630" s="473"/>
      <c r="C2630" s="473"/>
      <c r="D2630" s="473"/>
      <c r="E2630" s="474"/>
      <c r="F2630" s="475"/>
    </row>
    <row r="2631" spans="1:6" ht="20.25">
      <c r="A2631" s="469"/>
      <c r="B2631" s="473"/>
      <c r="C2631" s="473"/>
      <c r="D2631" s="473"/>
      <c r="E2631" s="474"/>
      <c r="F2631" s="475"/>
    </row>
    <row r="2632" spans="1:6" ht="20.25">
      <c r="A2632" s="469"/>
      <c r="B2632" s="473"/>
      <c r="C2632" s="473"/>
      <c r="D2632" s="473"/>
      <c r="E2632" s="474"/>
      <c r="F2632" s="475"/>
    </row>
    <row r="2633" spans="1:6" ht="20.25">
      <c r="A2633" s="469"/>
      <c r="B2633" s="473"/>
      <c r="C2633" s="473"/>
      <c r="D2633" s="473"/>
      <c r="E2633" s="474"/>
      <c r="F2633" s="475"/>
    </row>
    <row r="2634" spans="1:6" ht="20.25">
      <c r="A2634" s="469"/>
      <c r="B2634" s="473"/>
      <c r="C2634" s="473"/>
      <c r="D2634" s="473"/>
      <c r="E2634" s="474"/>
      <c r="F2634" s="475"/>
    </row>
    <row r="2635" spans="1:6" ht="20.25">
      <c r="A2635" s="469"/>
      <c r="B2635" s="473"/>
      <c r="C2635" s="473"/>
      <c r="D2635" s="473"/>
      <c r="E2635" s="474"/>
      <c r="F2635" s="475"/>
    </row>
    <row r="2636" spans="1:6" ht="20.25">
      <c r="A2636" s="469"/>
      <c r="B2636" s="473"/>
      <c r="C2636" s="473"/>
      <c r="D2636" s="473"/>
      <c r="E2636" s="474"/>
      <c r="F2636" s="475"/>
    </row>
    <row r="2637" spans="1:6" ht="20.25">
      <c r="A2637" s="469"/>
      <c r="B2637" s="473"/>
      <c r="C2637" s="473"/>
      <c r="D2637" s="473"/>
      <c r="E2637" s="474"/>
      <c r="F2637" s="475"/>
    </row>
    <row r="2638" spans="1:6" ht="20.25">
      <c r="A2638" s="469"/>
      <c r="B2638" s="473"/>
      <c r="C2638" s="473"/>
      <c r="D2638" s="473"/>
      <c r="E2638" s="474"/>
      <c r="F2638" s="475"/>
    </row>
    <row r="2639" spans="1:6" ht="20.25">
      <c r="A2639" s="469"/>
      <c r="B2639" s="473"/>
      <c r="C2639" s="473"/>
      <c r="D2639" s="473"/>
      <c r="E2639" s="474"/>
      <c r="F2639" s="475"/>
    </row>
    <row r="2640" spans="1:6" ht="20.25">
      <c r="A2640" s="469"/>
      <c r="B2640" s="473"/>
      <c r="C2640" s="473"/>
      <c r="D2640" s="473"/>
      <c r="E2640" s="474"/>
      <c r="F2640" s="475"/>
    </row>
    <row r="2641" spans="1:6" ht="20.25">
      <c r="A2641" s="469"/>
      <c r="B2641" s="473"/>
      <c r="C2641" s="473"/>
      <c r="D2641" s="473"/>
      <c r="E2641" s="474"/>
      <c r="F2641" s="475"/>
    </row>
    <row r="2642" spans="1:6" ht="20.25">
      <c r="A2642" s="469"/>
      <c r="B2642" s="473"/>
      <c r="C2642" s="473"/>
      <c r="D2642" s="473"/>
      <c r="E2642" s="474"/>
      <c r="F2642" s="475"/>
    </row>
    <row r="2643" spans="1:6" ht="20.25">
      <c r="A2643" s="469"/>
      <c r="B2643" s="473"/>
      <c r="C2643" s="473"/>
      <c r="D2643" s="473"/>
      <c r="E2643" s="474"/>
      <c r="F2643" s="475"/>
    </row>
    <row r="2644" spans="1:6" ht="20.25">
      <c r="A2644" s="469"/>
      <c r="B2644" s="473"/>
      <c r="C2644" s="473"/>
      <c r="D2644" s="473"/>
      <c r="E2644" s="474"/>
      <c r="F2644" s="475"/>
    </row>
    <row r="2645" spans="1:6" ht="20.25">
      <c r="A2645" s="469"/>
      <c r="B2645" s="473"/>
      <c r="C2645" s="473"/>
      <c r="D2645" s="473"/>
      <c r="E2645" s="474"/>
      <c r="F2645" s="475"/>
    </row>
    <row r="2646" spans="1:6" ht="20.25">
      <c r="A2646" s="469"/>
      <c r="B2646" s="473"/>
      <c r="C2646" s="473"/>
      <c r="D2646" s="473"/>
      <c r="E2646" s="474"/>
      <c r="F2646" s="475"/>
    </row>
    <row r="2647" spans="1:6" ht="20.25">
      <c r="A2647" s="469"/>
      <c r="B2647" s="473"/>
      <c r="C2647" s="473"/>
      <c r="D2647" s="473"/>
      <c r="E2647" s="474"/>
      <c r="F2647" s="475"/>
    </row>
    <row r="2648" spans="1:6" ht="20.25">
      <c r="A2648" s="469"/>
      <c r="B2648" s="473"/>
      <c r="C2648" s="473"/>
      <c r="D2648" s="473"/>
      <c r="E2648" s="474"/>
      <c r="F2648" s="475"/>
    </row>
    <row r="2649" spans="1:6" ht="20.25">
      <c r="A2649" s="469"/>
      <c r="B2649" s="473"/>
      <c r="C2649" s="473"/>
      <c r="D2649" s="473"/>
      <c r="E2649" s="474"/>
      <c r="F2649" s="475"/>
    </row>
    <row r="2650" spans="1:6" ht="20.25">
      <c r="A2650" s="469"/>
      <c r="B2650" s="473"/>
      <c r="C2650" s="473"/>
      <c r="D2650" s="473"/>
      <c r="E2650" s="474"/>
      <c r="F2650" s="475"/>
    </row>
    <row r="2651" spans="1:6" ht="20.25">
      <c r="A2651" s="469"/>
      <c r="B2651" s="473"/>
      <c r="C2651" s="473"/>
      <c r="D2651" s="473"/>
      <c r="E2651" s="474"/>
      <c r="F2651" s="475"/>
    </row>
    <row r="2652" spans="1:6" ht="20.25">
      <c r="A2652" s="469"/>
      <c r="B2652" s="473"/>
      <c r="C2652" s="473"/>
      <c r="D2652" s="473"/>
      <c r="E2652" s="474"/>
      <c r="F2652" s="475"/>
    </row>
    <row r="2653" spans="1:6" ht="20.25">
      <c r="A2653" s="469"/>
      <c r="B2653" s="473"/>
      <c r="C2653" s="473"/>
      <c r="D2653" s="473"/>
      <c r="E2653" s="474"/>
      <c r="F2653" s="475"/>
    </row>
    <row r="2654" spans="1:6" ht="20.25">
      <c r="A2654" s="469"/>
      <c r="B2654" s="473"/>
      <c r="C2654" s="473"/>
      <c r="D2654" s="473"/>
      <c r="E2654" s="474"/>
      <c r="F2654" s="475"/>
    </row>
    <row r="2655" spans="1:6" ht="20.25">
      <c r="A2655" s="469"/>
      <c r="B2655" s="473"/>
      <c r="C2655" s="473"/>
      <c r="D2655" s="473"/>
      <c r="E2655" s="474"/>
      <c r="F2655" s="475"/>
    </row>
    <row r="2656" spans="1:6" ht="20.25">
      <c r="A2656" s="469"/>
      <c r="B2656" s="473"/>
      <c r="C2656" s="473"/>
      <c r="D2656" s="473"/>
      <c r="E2656" s="474"/>
      <c r="F2656" s="475"/>
    </row>
    <row r="2657" spans="1:6" ht="20.25">
      <c r="A2657" s="469"/>
      <c r="B2657" s="473"/>
      <c r="C2657" s="473"/>
      <c r="D2657" s="473"/>
      <c r="E2657" s="474"/>
      <c r="F2657" s="475"/>
    </row>
    <row r="2658" spans="1:6" ht="20.25">
      <c r="A2658" s="469"/>
      <c r="B2658" s="473"/>
      <c r="C2658" s="473"/>
      <c r="D2658" s="473"/>
      <c r="E2658" s="474"/>
      <c r="F2658" s="475"/>
    </row>
    <row r="2659" spans="1:6" ht="20.25">
      <c r="A2659" s="469"/>
      <c r="B2659" s="473"/>
      <c r="C2659" s="473"/>
      <c r="D2659" s="473"/>
      <c r="E2659" s="474"/>
      <c r="F2659" s="475"/>
    </row>
    <row r="2660" spans="1:6" ht="20.25">
      <c r="A2660" s="469"/>
      <c r="B2660" s="473"/>
      <c r="C2660" s="473"/>
      <c r="D2660" s="473"/>
      <c r="E2660" s="474"/>
      <c r="F2660" s="475"/>
    </row>
    <row r="2661" spans="1:6" ht="20.25">
      <c r="A2661" s="469"/>
      <c r="B2661" s="473"/>
      <c r="C2661" s="473"/>
      <c r="D2661" s="473"/>
      <c r="E2661" s="474"/>
      <c r="F2661" s="475"/>
    </row>
    <row r="2662" spans="1:6" ht="20.25">
      <c r="A2662" s="469"/>
      <c r="B2662" s="473"/>
      <c r="C2662" s="473"/>
      <c r="D2662" s="473"/>
      <c r="E2662" s="474"/>
      <c r="F2662" s="475"/>
    </row>
    <row r="2663" spans="1:6" ht="20.25">
      <c r="A2663" s="469"/>
      <c r="B2663" s="473"/>
      <c r="C2663" s="473"/>
      <c r="D2663" s="473"/>
      <c r="E2663" s="474"/>
      <c r="F2663" s="475"/>
    </row>
    <row r="2664" spans="1:6" ht="20.25">
      <c r="A2664" s="469"/>
      <c r="B2664" s="473"/>
      <c r="C2664" s="473"/>
      <c r="D2664" s="473"/>
      <c r="E2664" s="474"/>
      <c r="F2664" s="475"/>
    </row>
    <row r="2665" spans="1:6" ht="20.25">
      <c r="A2665" s="469"/>
      <c r="B2665" s="473"/>
      <c r="C2665" s="473"/>
      <c r="D2665" s="473"/>
      <c r="E2665" s="474"/>
      <c r="F2665" s="475"/>
    </row>
    <row r="2666" spans="1:6" ht="20.25">
      <c r="A2666" s="469"/>
      <c r="B2666" s="473"/>
      <c r="C2666" s="473"/>
      <c r="D2666" s="473"/>
      <c r="E2666" s="474"/>
      <c r="F2666" s="475"/>
    </row>
    <row r="2667" spans="1:6" ht="20.25">
      <c r="A2667" s="469"/>
      <c r="B2667" s="473"/>
      <c r="C2667" s="473"/>
      <c r="D2667" s="473"/>
      <c r="E2667" s="474"/>
      <c r="F2667" s="475"/>
    </row>
    <row r="2668" spans="1:6" ht="20.25">
      <c r="A2668" s="469"/>
      <c r="B2668" s="473"/>
      <c r="C2668" s="473"/>
      <c r="D2668" s="473"/>
      <c r="E2668" s="474"/>
      <c r="F2668" s="475"/>
    </row>
    <row r="2669" spans="1:6" ht="20.25">
      <c r="A2669" s="469"/>
      <c r="B2669" s="473"/>
      <c r="C2669" s="473"/>
      <c r="D2669" s="473"/>
      <c r="E2669" s="474"/>
      <c r="F2669" s="475"/>
    </row>
    <row r="2670" spans="1:6" ht="20.25">
      <c r="A2670" s="469"/>
      <c r="B2670" s="473"/>
      <c r="C2670" s="473"/>
      <c r="D2670" s="473"/>
      <c r="E2670" s="474"/>
      <c r="F2670" s="475"/>
    </row>
    <row r="2671" spans="1:6" ht="20.25">
      <c r="A2671" s="469"/>
      <c r="B2671" s="473"/>
      <c r="C2671" s="473"/>
      <c r="D2671" s="473"/>
      <c r="E2671" s="474"/>
      <c r="F2671" s="475"/>
    </row>
    <row r="2672" spans="1:6" ht="20.25">
      <c r="A2672" s="469"/>
      <c r="B2672" s="473"/>
      <c r="C2672" s="473"/>
      <c r="D2672" s="473"/>
      <c r="E2672" s="474"/>
      <c r="F2672" s="475"/>
    </row>
    <row r="2673" spans="1:6" ht="20.25">
      <c r="A2673" s="469"/>
      <c r="B2673" s="473"/>
      <c r="C2673" s="473"/>
      <c r="D2673" s="473"/>
      <c r="E2673" s="474"/>
      <c r="F2673" s="475"/>
    </row>
    <row r="2674" spans="1:6" ht="20.25">
      <c r="A2674" s="469"/>
      <c r="B2674" s="473"/>
      <c r="C2674" s="473"/>
      <c r="D2674" s="473"/>
      <c r="E2674" s="474"/>
      <c r="F2674" s="475"/>
    </row>
    <row r="2675" spans="1:6" ht="20.25">
      <c r="A2675" s="469"/>
      <c r="B2675" s="473"/>
      <c r="C2675" s="473"/>
      <c r="D2675" s="473"/>
      <c r="E2675" s="474"/>
      <c r="F2675" s="475"/>
    </row>
    <row r="2676" spans="1:6" ht="20.25">
      <c r="A2676" s="469"/>
      <c r="B2676" s="473"/>
      <c r="C2676" s="473"/>
      <c r="D2676" s="473"/>
      <c r="E2676" s="474"/>
      <c r="F2676" s="475"/>
    </row>
    <row r="2677" spans="1:6" ht="20.25">
      <c r="A2677" s="469"/>
      <c r="B2677" s="473"/>
      <c r="C2677" s="473"/>
      <c r="D2677" s="473"/>
      <c r="E2677" s="474"/>
      <c r="F2677" s="475"/>
    </row>
    <row r="2678" spans="1:6" ht="20.25">
      <c r="A2678" s="469"/>
      <c r="B2678" s="473"/>
      <c r="C2678" s="473"/>
      <c r="D2678" s="473"/>
      <c r="E2678" s="474"/>
      <c r="F2678" s="475"/>
    </row>
    <row r="2679" spans="1:6" ht="20.25">
      <c r="A2679" s="469"/>
      <c r="B2679" s="473"/>
      <c r="C2679" s="473"/>
      <c r="D2679" s="473"/>
      <c r="E2679" s="474"/>
      <c r="F2679" s="475"/>
    </row>
    <row r="2680" spans="1:6" ht="20.25">
      <c r="A2680" s="469"/>
      <c r="B2680" s="473"/>
      <c r="C2680" s="473"/>
      <c r="D2680" s="473"/>
      <c r="E2680" s="474"/>
      <c r="F2680" s="475"/>
    </row>
    <row r="2681" spans="1:6" ht="20.25">
      <c r="A2681" s="469"/>
      <c r="B2681" s="473"/>
      <c r="C2681" s="473"/>
      <c r="D2681" s="473"/>
      <c r="E2681" s="474"/>
      <c r="F2681" s="475"/>
    </row>
    <row r="2682" spans="1:6" ht="20.25">
      <c r="A2682" s="469"/>
      <c r="B2682" s="473"/>
      <c r="C2682" s="473"/>
      <c r="D2682" s="473"/>
      <c r="E2682" s="474"/>
      <c r="F2682" s="475"/>
    </row>
    <row r="2683" spans="1:6" ht="20.25">
      <c r="A2683" s="469"/>
      <c r="B2683" s="473"/>
      <c r="C2683" s="473"/>
      <c r="D2683" s="473"/>
      <c r="E2683" s="474"/>
      <c r="F2683" s="475"/>
    </row>
    <row r="2684" spans="1:6" ht="20.25">
      <c r="A2684" s="469"/>
      <c r="B2684" s="473"/>
      <c r="C2684" s="473"/>
      <c r="D2684" s="473"/>
      <c r="E2684" s="474"/>
      <c r="F2684" s="475"/>
    </row>
    <row r="2685" spans="1:6" ht="20.25">
      <c r="A2685" s="469"/>
      <c r="B2685" s="473"/>
      <c r="C2685" s="473"/>
      <c r="D2685" s="473"/>
      <c r="E2685" s="474"/>
      <c r="F2685" s="475"/>
    </row>
    <row r="2686" spans="1:6" ht="20.25">
      <c r="A2686" s="469"/>
      <c r="B2686" s="473"/>
      <c r="C2686" s="473"/>
      <c r="D2686" s="473"/>
      <c r="E2686" s="474"/>
      <c r="F2686" s="475"/>
    </row>
    <row r="2687" spans="1:6" ht="20.25">
      <c r="A2687" s="469"/>
      <c r="B2687" s="473"/>
      <c r="C2687" s="473"/>
      <c r="D2687" s="473"/>
      <c r="E2687" s="474"/>
      <c r="F2687" s="475"/>
    </row>
    <row r="2688" spans="1:6" ht="20.25">
      <c r="A2688" s="469"/>
      <c r="B2688" s="473"/>
      <c r="C2688" s="473"/>
      <c r="D2688" s="473"/>
      <c r="E2688" s="474"/>
      <c r="F2688" s="475"/>
    </row>
    <row r="2689" spans="1:6" ht="20.25">
      <c r="A2689" s="469"/>
      <c r="B2689" s="473"/>
      <c r="C2689" s="473"/>
      <c r="D2689" s="473"/>
      <c r="E2689" s="474"/>
      <c r="F2689" s="475"/>
    </row>
    <row r="2690" spans="1:6" ht="20.25">
      <c r="A2690" s="469"/>
      <c r="B2690" s="473"/>
      <c r="C2690" s="473"/>
      <c r="D2690" s="473"/>
      <c r="E2690" s="474"/>
      <c r="F2690" s="475"/>
    </row>
    <row r="2691" spans="1:6" ht="20.25">
      <c r="A2691" s="469"/>
      <c r="B2691" s="473"/>
      <c r="C2691" s="473"/>
      <c r="D2691" s="473"/>
      <c r="E2691" s="474"/>
      <c r="F2691" s="475"/>
    </row>
    <row r="2692" spans="1:6" ht="20.25">
      <c r="A2692" s="469"/>
      <c r="B2692" s="473"/>
      <c r="C2692" s="473"/>
      <c r="D2692" s="473"/>
      <c r="E2692" s="474"/>
      <c r="F2692" s="475"/>
    </row>
    <row r="2693" spans="1:6" ht="20.25">
      <c r="A2693" s="469"/>
      <c r="B2693" s="473"/>
      <c r="C2693" s="473"/>
      <c r="D2693" s="473"/>
      <c r="E2693" s="474"/>
      <c r="F2693" s="475"/>
    </row>
    <row r="2694" spans="1:6" ht="20.25">
      <c r="A2694" s="469"/>
      <c r="B2694" s="473"/>
      <c r="C2694" s="473"/>
      <c r="D2694" s="473"/>
      <c r="E2694" s="474"/>
      <c r="F2694" s="475"/>
    </row>
    <row r="2695" spans="1:6" ht="20.25">
      <c r="A2695" s="469"/>
      <c r="B2695" s="473"/>
      <c r="C2695" s="473"/>
      <c r="D2695" s="473"/>
      <c r="E2695" s="474"/>
      <c r="F2695" s="475"/>
    </row>
    <row r="2696" spans="1:6" ht="20.25">
      <c r="A2696" s="469"/>
      <c r="B2696" s="473"/>
      <c r="C2696" s="473"/>
      <c r="D2696" s="473"/>
      <c r="E2696" s="474"/>
      <c r="F2696" s="475"/>
    </row>
    <row r="2697" spans="1:6" ht="20.25">
      <c r="A2697" s="469"/>
      <c r="B2697" s="473"/>
      <c r="C2697" s="473"/>
      <c r="D2697" s="473"/>
      <c r="E2697" s="474"/>
      <c r="F2697" s="475"/>
    </row>
    <row r="2698" spans="1:6" ht="20.25">
      <c r="A2698" s="469"/>
      <c r="B2698" s="473"/>
      <c r="C2698" s="473"/>
      <c r="D2698" s="473"/>
      <c r="E2698" s="474"/>
      <c r="F2698" s="475"/>
    </row>
    <row r="2699" spans="1:6" ht="20.25">
      <c r="A2699" s="469"/>
      <c r="B2699" s="473"/>
      <c r="C2699" s="473"/>
      <c r="D2699" s="473"/>
      <c r="E2699" s="474"/>
      <c r="F2699" s="475"/>
    </row>
    <row r="2700" spans="1:6" ht="20.25">
      <c r="A2700" s="469"/>
      <c r="B2700" s="473"/>
      <c r="C2700" s="473"/>
      <c r="D2700" s="473"/>
      <c r="E2700" s="474"/>
      <c r="F2700" s="475"/>
    </row>
    <row r="2701" spans="1:6" ht="20.25">
      <c r="A2701" s="469"/>
      <c r="B2701" s="473"/>
      <c r="C2701" s="473"/>
      <c r="D2701" s="473"/>
      <c r="E2701" s="474"/>
      <c r="F2701" s="475"/>
    </row>
    <row r="2702" spans="1:6" ht="20.25">
      <c r="A2702" s="469"/>
      <c r="B2702" s="473"/>
      <c r="C2702" s="473"/>
      <c r="D2702" s="473"/>
      <c r="E2702" s="474"/>
      <c r="F2702" s="475"/>
    </row>
    <row r="2703" spans="1:6" ht="20.25">
      <c r="A2703" s="469"/>
      <c r="B2703" s="473"/>
      <c r="C2703" s="473"/>
      <c r="D2703" s="473"/>
      <c r="E2703" s="474"/>
      <c r="F2703" s="475"/>
    </row>
    <row r="2704" spans="1:6" ht="20.25">
      <c r="A2704" s="469"/>
      <c r="B2704" s="473"/>
      <c r="C2704" s="473"/>
      <c r="D2704" s="473"/>
      <c r="E2704" s="474"/>
      <c r="F2704" s="475"/>
    </row>
    <row r="2705" spans="1:6" ht="20.25">
      <c r="A2705" s="469"/>
      <c r="B2705" s="473"/>
      <c r="C2705" s="473"/>
      <c r="D2705" s="473"/>
      <c r="E2705" s="474"/>
      <c r="F2705" s="475"/>
    </row>
    <row r="2706" spans="1:6" ht="20.25">
      <c r="A2706" s="469"/>
      <c r="B2706" s="473"/>
      <c r="C2706" s="473"/>
      <c r="D2706" s="473"/>
      <c r="E2706" s="474"/>
      <c r="F2706" s="475"/>
    </row>
    <row r="2707" spans="1:6" ht="20.25">
      <c r="A2707" s="469"/>
      <c r="B2707" s="473"/>
      <c r="C2707" s="473"/>
      <c r="D2707" s="473"/>
      <c r="E2707" s="474"/>
      <c r="F2707" s="475"/>
    </row>
    <row r="2708" spans="1:6" ht="20.25">
      <c r="A2708" s="469"/>
      <c r="B2708" s="473"/>
      <c r="C2708" s="473"/>
      <c r="D2708" s="473"/>
      <c r="E2708" s="474"/>
      <c r="F2708" s="475"/>
    </row>
    <row r="2709" spans="1:6" ht="20.25">
      <c r="A2709" s="469"/>
      <c r="B2709" s="473"/>
      <c r="C2709" s="473"/>
      <c r="D2709" s="473"/>
      <c r="E2709" s="474"/>
      <c r="F2709" s="475"/>
    </row>
    <row r="2710" spans="1:6" ht="20.25">
      <c r="A2710" s="469"/>
      <c r="B2710" s="473"/>
      <c r="C2710" s="473"/>
      <c r="D2710" s="473"/>
      <c r="E2710" s="474"/>
      <c r="F2710" s="475"/>
    </row>
    <row r="2711" spans="1:6" ht="20.25">
      <c r="A2711" s="469"/>
      <c r="B2711" s="473"/>
      <c r="C2711" s="473"/>
      <c r="D2711" s="473"/>
      <c r="E2711" s="474"/>
      <c r="F2711" s="475"/>
    </row>
    <row r="2712" spans="1:6" ht="20.25">
      <c r="A2712" s="469"/>
      <c r="B2712" s="473"/>
      <c r="C2712" s="473"/>
      <c r="D2712" s="473"/>
      <c r="E2712" s="474"/>
      <c r="F2712" s="475"/>
    </row>
    <row r="2713" spans="1:6" ht="20.25">
      <c r="A2713" s="469"/>
      <c r="B2713" s="473"/>
      <c r="C2713" s="473"/>
      <c r="D2713" s="473"/>
      <c r="E2713" s="474"/>
      <c r="F2713" s="475"/>
    </row>
    <row r="2714" spans="1:6" ht="20.25">
      <c r="A2714" s="469"/>
      <c r="B2714" s="473"/>
      <c r="C2714" s="473"/>
      <c r="D2714" s="473"/>
      <c r="E2714" s="474"/>
      <c r="F2714" s="475"/>
    </row>
    <row r="2715" spans="1:6" ht="20.25">
      <c r="A2715" s="469"/>
      <c r="B2715" s="473"/>
      <c r="C2715" s="473"/>
      <c r="D2715" s="473"/>
      <c r="E2715" s="474"/>
      <c r="F2715" s="475"/>
    </row>
    <row r="2716" spans="1:6" ht="20.25">
      <c r="A2716" s="469"/>
      <c r="B2716" s="473"/>
      <c r="C2716" s="473"/>
      <c r="D2716" s="473"/>
      <c r="E2716" s="474"/>
      <c r="F2716" s="475"/>
    </row>
    <row r="2717" spans="1:6" ht="20.25">
      <c r="A2717" s="469"/>
      <c r="B2717" s="473"/>
      <c r="C2717" s="473"/>
      <c r="D2717" s="473"/>
      <c r="E2717" s="474"/>
      <c r="F2717" s="475"/>
    </row>
    <row r="2718" spans="1:6" ht="20.25">
      <c r="A2718" s="469"/>
      <c r="B2718" s="473"/>
      <c r="C2718" s="473"/>
      <c r="D2718" s="473"/>
      <c r="E2718" s="474"/>
      <c r="F2718" s="475"/>
    </row>
    <row r="2719" spans="1:6" ht="20.25">
      <c r="A2719" s="469"/>
      <c r="B2719" s="473"/>
      <c r="C2719" s="473"/>
      <c r="D2719" s="473"/>
      <c r="E2719" s="474"/>
      <c r="F2719" s="475"/>
    </row>
    <row r="2720" spans="1:6" ht="20.25">
      <c r="A2720" s="469"/>
      <c r="B2720" s="473"/>
      <c r="C2720" s="473"/>
      <c r="D2720" s="473"/>
      <c r="E2720" s="474"/>
      <c r="F2720" s="475"/>
    </row>
    <row r="2721" spans="1:6" ht="20.25">
      <c r="A2721" s="469"/>
      <c r="B2721" s="473"/>
      <c r="C2721" s="473"/>
      <c r="D2721" s="473"/>
      <c r="E2721" s="474"/>
      <c r="F2721" s="475"/>
    </row>
    <row r="2722" spans="1:6" ht="20.25">
      <c r="A2722" s="469"/>
      <c r="B2722" s="473"/>
      <c r="C2722" s="473"/>
      <c r="D2722" s="473"/>
      <c r="E2722" s="474"/>
      <c r="F2722" s="475"/>
    </row>
    <row r="2723" spans="1:6" ht="20.25">
      <c r="A2723" s="469"/>
      <c r="B2723" s="473"/>
      <c r="C2723" s="473"/>
      <c r="D2723" s="473"/>
      <c r="E2723" s="474"/>
      <c r="F2723" s="475"/>
    </row>
    <row r="2724" spans="1:6" ht="20.25">
      <c r="A2724" s="469"/>
      <c r="B2724" s="473"/>
      <c r="C2724" s="473"/>
      <c r="D2724" s="473"/>
      <c r="E2724" s="474"/>
      <c r="F2724" s="475"/>
    </row>
    <row r="2725" spans="1:6" ht="20.25">
      <c r="A2725" s="469"/>
      <c r="B2725" s="473"/>
      <c r="C2725" s="473"/>
      <c r="D2725" s="473"/>
      <c r="E2725" s="474"/>
      <c r="F2725" s="475"/>
    </row>
    <row r="2726" spans="1:6" ht="20.25">
      <c r="A2726" s="469"/>
      <c r="B2726" s="473"/>
      <c r="C2726" s="473"/>
      <c r="D2726" s="473"/>
      <c r="E2726" s="474"/>
      <c r="F2726" s="475"/>
    </row>
    <row r="2727" spans="1:6" ht="20.25">
      <c r="A2727" s="469"/>
      <c r="B2727" s="473"/>
      <c r="C2727" s="473"/>
      <c r="D2727" s="473"/>
      <c r="E2727" s="474"/>
      <c r="F2727" s="475"/>
    </row>
    <row r="2728" spans="1:6" ht="20.25">
      <c r="A2728" s="469"/>
      <c r="B2728" s="473"/>
      <c r="C2728" s="473"/>
      <c r="D2728" s="473"/>
      <c r="E2728" s="474"/>
      <c r="F2728" s="475"/>
    </row>
    <row r="2729" spans="1:6" ht="20.25">
      <c r="A2729" s="469"/>
      <c r="B2729" s="473"/>
      <c r="C2729" s="473"/>
      <c r="D2729" s="473"/>
      <c r="E2729" s="474"/>
      <c r="F2729" s="475"/>
    </row>
    <row r="2730" spans="1:6" ht="20.25">
      <c r="A2730" s="469"/>
      <c r="B2730" s="473"/>
      <c r="C2730" s="473"/>
      <c r="D2730" s="473"/>
      <c r="E2730" s="474"/>
      <c r="F2730" s="475"/>
    </row>
    <row r="2731" spans="1:6" ht="20.25">
      <c r="A2731" s="469"/>
      <c r="B2731" s="473"/>
      <c r="C2731" s="473"/>
      <c r="D2731" s="473"/>
      <c r="E2731" s="474"/>
      <c r="F2731" s="475"/>
    </row>
    <row r="2732" spans="1:6" ht="20.25">
      <c r="A2732" s="469"/>
      <c r="B2732" s="473"/>
      <c r="C2732" s="473"/>
      <c r="D2732" s="473"/>
      <c r="E2732" s="474"/>
      <c r="F2732" s="475"/>
    </row>
    <row r="2733" spans="1:6" ht="20.25">
      <c r="A2733" s="469"/>
      <c r="B2733" s="473"/>
      <c r="C2733" s="473"/>
      <c r="D2733" s="473"/>
      <c r="E2733" s="474"/>
      <c r="F2733" s="475"/>
    </row>
    <row r="2734" spans="1:6" ht="20.25">
      <c r="A2734" s="469"/>
      <c r="B2734" s="473"/>
      <c r="C2734" s="473"/>
      <c r="D2734" s="473"/>
      <c r="E2734" s="474"/>
      <c r="F2734" s="475"/>
    </row>
    <row r="2735" spans="1:6" ht="20.25">
      <c r="A2735" s="469"/>
      <c r="B2735" s="473"/>
      <c r="C2735" s="473"/>
      <c r="D2735" s="473"/>
      <c r="E2735" s="474"/>
      <c r="F2735" s="475"/>
    </row>
    <row r="2736" spans="1:6" ht="20.25">
      <c r="A2736" s="469"/>
      <c r="B2736" s="473"/>
      <c r="C2736" s="473"/>
      <c r="D2736" s="473"/>
      <c r="E2736" s="474"/>
      <c r="F2736" s="475"/>
    </row>
    <row r="2737" spans="1:6" ht="20.25">
      <c r="A2737" s="469"/>
      <c r="B2737" s="473"/>
      <c r="C2737" s="473"/>
      <c r="D2737" s="473"/>
      <c r="E2737" s="474"/>
      <c r="F2737" s="475"/>
    </row>
    <row r="2738" spans="1:6" ht="20.25">
      <c r="A2738" s="469"/>
      <c r="B2738" s="473"/>
      <c r="C2738" s="473"/>
      <c r="D2738" s="473"/>
      <c r="E2738" s="474"/>
      <c r="F2738" s="475"/>
    </row>
    <row r="2739" spans="1:6" ht="20.25">
      <c r="A2739" s="469"/>
      <c r="B2739" s="473"/>
      <c r="C2739" s="473"/>
      <c r="D2739" s="473"/>
      <c r="E2739" s="474"/>
      <c r="F2739" s="475"/>
    </row>
    <row r="2740" spans="1:6" ht="20.25">
      <c r="A2740" s="469"/>
      <c r="B2740" s="473"/>
      <c r="C2740" s="473"/>
      <c r="D2740" s="473"/>
      <c r="E2740" s="474"/>
      <c r="F2740" s="475"/>
    </row>
    <row r="2741" spans="1:6" ht="20.25">
      <c r="A2741" s="469"/>
      <c r="B2741" s="473"/>
      <c r="C2741" s="473"/>
      <c r="D2741" s="473"/>
      <c r="E2741" s="474"/>
      <c r="F2741" s="475"/>
    </row>
    <row r="2742" spans="1:6" ht="20.25">
      <c r="A2742" s="469"/>
      <c r="B2742" s="473"/>
      <c r="C2742" s="473"/>
      <c r="D2742" s="473"/>
      <c r="E2742" s="474"/>
      <c r="F2742" s="475"/>
    </row>
    <row r="2743" spans="1:6" ht="20.25">
      <c r="A2743" s="469"/>
      <c r="B2743" s="473"/>
      <c r="C2743" s="473"/>
      <c r="D2743" s="473"/>
      <c r="E2743" s="474"/>
      <c r="F2743" s="475"/>
    </row>
    <row r="2744" spans="1:6" ht="20.25">
      <c r="A2744" s="469"/>
      <c r="B2744" s="473"/>
      <c r="C2744" s="473"/>
      <c r="D2744" s="473"/>
      <c r="E2744" s="474"/>
      <c r="F2744" s="475"/>
    </row>
    <row r="2745" spans="1:6" ht="20.25">
      <c r="A2745" s="469"/>
      <c r="B2745" s="473"/>
      <c r="C2745" s="473"/>
      <c r="D2745" s="473"/>
      <c r="E2745" s="474"/>
      <c r="F2745" s="475"/>
    </row>
    <row r="2746" spans="1:6" ht="20.25">
      <c r="A2746" s="469"/>
      <c r="B2746" s="473"/>
      <c r="C2746" s="473"/>
      <c r="D2746" s="473"/>
      <c r="E2746" s="474"/>
      <c r="F2746" s="475"/>
    </row>
    <row r="2747" spans="1:6" ht="20.25">
      <c r="A2747" s="469"/>
      <c r="B2747" s="473"/>
      <c r="C2747" s="473"/>
      <c r="D2747" s="473"/>
      <c r="E2747" s="474"/>
      <c r="F2747" s="475"/>
    </row>
    <row r="2748" spans="1:6" ht="20.25">
      <c r="A2748" s="469"/>
      <c r="B2748" s="473"/>
      <c r="C2748" s="473"/>
      <c r="D2748" s="473"/>
      <c r="E2748" s="474"/>
      <c r="F2748" s="475"/>
    </row>
    <row r="2749" spans="1:6" ht="20.25">
      <c r="A2749" s="469"/>
      <c r="B2749" s="473"/>
      <c r="C2749" s="473"/>
      <c r="D2749" s="473"/>
      <c r="E2749" s="474"/>
      <c r="F2749" s="475"/>
    </row>
    <row r="2750" spans="1:6" ht="20.25">
      <c r="A2750" s="469"/>
      <c r="B2750" s="473"/>
      <c r="C2750" s="473"/>
      <c r="D2750" s="473"/>
      <c r="E2750" s="474"/>
      <c r="F2750" s="475"/>
    </row>
    <row r="2751" spans="1:6" ht="20.25">
      <c r="A2751" s="469"/>
      <c r="B2751" s="473"/>
      <c r="C2751" s="473"/>
      <c r="D2751" s="473"/>
      <c r="E2751" s="474"/>
      <c r="F2751" s="475"/>
    </row>
    <row r="2752" spans="1:6" ht="20.25">
      <c r="A2752" s="469"/>
      <c r="B2752" s="473"/>
      <c r="C2752" s="473"/>
      <c r="D2752" s="473"/>
      <c r="E2752" s="474"/>
      <c r="F2752" s="475"/>
    </row>
    <row r="2753" spans="1:6" ht="20.25">
      <c r="A2753" s="469"/>
      <c r="B2753" s="473"/>
      <c r="C2753" s="473"/>
      <c r="D2753" s="473"/>
      <c r="E2753" s="474"/>
      <c r="F2753" s="475"/>
    </row>
    <row r="2754" spans="1:6" ht="20.25">
      <c r="A2754" s="469"/>
      <c r="B2754" s="473"/>
      <c r="C2754" s="473"/>
      <c r="D2754" s="473"/>
      <c r="E2754" s="474"/>
      <c r="F2754" s="475"/>
    </row>
    <row r="2755" spans="1:6" ht="20.25">
      <c r="A2755" s="469"/>
      <c r="B2755" s="473"/>
      <c r="C2755" s="473"/>
      <c r="D2755" s="473"/>
      <c r="E2755" s="474"/>
      <c r="F2755" s="475"/>
    </row>
    <row r="2756" spans="1:6" ht="20.25">
      <c r="A2756" s="469"/>
      <c r="B2756" s="473"/>
      <c r="C2756" s="473"/>
      <c r="D2756" s="473"/>
      <c r="E2756" s="474"/>
      <c r="F2756" s="475"/>
    </row>
    <row r="2757" spans="1:6" ht="20.25">
      <c r="A2757" s="469"/>
      <c r="B2757" s="473"/>
      <c r="C2757" s="473"/>
      <c r="D2757" s="473"/>
      <c r="E2757" s="474"/>
      <c r="F2757" s="475"/>
    </row>
    <row r="2758" spans="1:6" ht="20.25">
      <c r="A2758" s="469"/>
      <c r="B2758" s="473"/>
      <c r="C2758" s="473"/>
      <c r="D2758" s="473"/>
      <c r="E2758" s="474"/>
      <c r="F2758" s="475"/>
    </row>
    <row r="2759" spans="1:6" ht="20.25">
      <c r="A2759" s="469"/>
      <c r="B2759" s="473"/>
      <c r="C2759" s="473"/>
      <c r="D2759" s="473"/>
      <c r="E2759" s="474"/>
      <c r="F2759" s="475"/>
    </row>
    <row r="2760" spans="1:6" ht="20.25">
      <c r="A2760" s="469"/>
      <c r="B2760" s="473"/>
      <c r="C2760" s="473"/>
      <c r="D2760" s="473"/>
      <c r="E2760" s="474"/>
      <c r="F2760" s="475"/>
    </row>
    <row r="2761" spans="1:6" ht="20.25">
      <c r="A2761" s="469"/>
      <c r="B2761" s="473"/>
      <c r="C2761" s="473"/>
      <c r="D2761" s="473"/>
      <c r="E2761" s="474"/>
      <c r="F2761" s="475"/>
    </row>
    <row r="2762" spans="1:6" ht="20.25">
      <c r="A2762" s="469"/>
      <c r="B2762" s="473"/>
      <c r="C2762" s="473"/>
      <c r="D2762" s="473"/>
      <c r="E2762" s="474"/>
      <c r="F2762" s="475"/>
    </row>
    <row r="2763" spans="1:6" ht="20.25">
      <c r="A2763" s="469"/>
      <c r="B2763" s="473"/>
      <c r="C2763" s="473"/>
      <c r="D2763" s="473"/>
      <c r="E2763" s="474"/>
      <c r="F2763" s="475"/>
    </row>
    <row r="2764" spans="1:6" ht="20.25">
      <c r="A2764" s="469"/>
      <c r="B2764" s="473"/>
      <c r="C2764" s="473"/>
      <c r="D2764" s="473"/>
      <c r="E2764" s="474"/>
      <c r="F2764" s="475"/>
    </row>
    <row r="2765" spans="1:6" ht="20.25">
      <c r="A2765" s="469"/>
      <c r="B2765" s="473"/>
      <c r="C2765" s="473"/>
      <c r="D2765" s="473"/>
      <c r="E2765" s="474"/>
      <c r="F2765" s="475"/>
    </row>
    <row r="2766" spans="1:6" ht="20.25">
      <c r="A2766" s="469"/>
      <c r="B2766" s="473"/>
      <c r="C2766" s="473"/>
      <c r="D2766" s="473"/>
      <c r="E2766" s="474"/>
      <c r="F2766" s="475"/>
    </row>
    <row r="2767" spans="1:6" ht="20.25">
      <c r="A2767" s="469"/>
      <c r="B2767" s="473"/>
      <c r="C2767" s="473"/>
      <c r="D2767" s="473"/>
      <c r="E2767" s="474"/>
      <c r="F2767" s="475"/>
    </row>
    <row r="2768" spans="1:6" ht="20.25">
      <c r="A2768" s="469"/>
      <c r="B2768" s="473"/>
      <c r="C2768" s="473"/>
      <c r="D2768" s="473"/>
      <c r="E2768" s="474"/>
      <c r="F2768" s="475"/>
    </row>
    <row r="2769" spans="1:6" ht="20.25">
      <c r="A2769" s="469"/>
      <c r="B2769" s="473"/>
      <c r="C2769" s="473"/>
      <c r="D2769" s="473"/>
      <c r="E2769" s="474"/>
      <c r="F2769" s="475"/>
    </row>
    <row r="2770" spans="1:6" ht="20.25">
      <c r="A2770" s="469"/>
      <c r="B2770" s="473"/>
      <c r="C2770" s="473"/>
      <c r="D2770" s="473"/>
      <c r="E2770" s="474"/>
      <c r="F2770" s="475"/>
    </row>
    <row r="2771" spans="1:6" ht="20.25">
      <c r="A2771" s="469"/>
      <c r="B2771" s="473"/>
      <c r="C2771" s="473"/>
      <c r="D2771" s="473"/>
      <c r="E2771" s="474"/>
      <c r="F2771" s="475"/>
    </row>
    <row r="2772" spans="1:6" ht="20.25">
      <c r="A2772" s="469"/>
      <c r="B2772" s="473"/>
      <c r="C2772" s="473"/>
      <c r="D2772" s="473"/>
      <c r="E2772" s="474"/>
      <c r="F2772" s="475"/>
    </row>
    <row r="2773" spans="1:6" ht="20.25">
      <c r="A2773" s="469"/>
      <c r="B2773" s="473"/>
      <c r="C2773" s="473"/>
      <c r="D2773" s="473"/>
      <c r="E2773" s="474"/>
      <c r="F2773" s="475"/>
    </row>
    <row r="2774" spans="1:6" ht="20.25">
      <c r="A2774" s="469"/>
      <c r="B2774" s="473"/>
      <c r="C2774" s="473"/>
      <c r="D2774" s="473"/>
      <c r="E2774" s="474"/>
      <c r="F2774" s="475"/>
    </row>
    <row r="2775" spans="1:6" ht="20.25">
      <c r="A2775" s="469"/>
      <c r="B2775" s="473"/>
      <c r="C2775" s="473"/>
      <c r="D2775" s="473"/>
      <c r="E2775" s="474"/>
      <c r="F2775" s="475"/>
    </row>
    <row r="2776" spans="1:6" ht="20.25">
      <c r="A2776" s="469"/>
      <c r="B2776" s="473"/>
      <c r="C2776" s="473"/>
      <c r="D2776" s="473"/>
      <c r="E2776" s="474"/>
      <c r="F2776" s="475"/>
    </row>
    <row r="2777" spans="1:6" ht="20.25">
      <c r="A2777" s="469"/>
      <c r="B2777" s="473"/>
      <c r="C2777" s="473"/>
      <c r="D2777" s="473"/>
      <c r="E2777" s="474"/>
      <c r="F2777" s="475"/>
    </row>
    <row r="2778" spans="1:6" ht="20.25">
      <c r="A2778" s="469"/>
      <c r="B2778" s="473"/>
      <c r="C2778" s="473"/>
      <c r="D2778" s="473"/>
      <c r="E2778" s="474"/>
      <c r="F2778" s="475"/>
    </row>
    <row r="2779" spans="1:6" ht="20.25">
      <c r="A2779" s="469"/>
      <c r="B2779" s="473"/>
      <c r="C2779" s="473"/>
      <c r="D2779" s="473"/>
      <c r="E2779" s="474"/>
      <c r="F2779" s="475"/>
    </row>
    <row r="2780" spans="1:6" ht="20.25">
      <c r="A2780" s="469"/>
      <c r="B2780" s="473"/>
      <c r="C2780" s="473"/>
      <c r="D2780" s="473"/>
      <c r="E2780" s="474"/>
      <c r="F2780" s="475"/>
    </row>
    <row r="2781" spans="1:6" ht="20.25">
      <c r="A2781" s="469"/>
      <c r="B2781" s="473"/>
      <c r="C2781" s="473"/>
      <c r="D2781" s="473"/>
      <c r="E2781" s="474"/>
      <c r="F2781" s="475"/>
    </row>
    <row r="2782" spans="1:6" ht="20.25">
      <c r="A2782" s="469"/>
      <c r="B2782" s="473"/>
      <c r="C2782" s="473"/>
      <c r="D2782" s="473"/>
      <c r="E2782" s="474"/>
      <c r="F2782" s="475"/>
    </row>
    <row r="2783" spans="1:6" ht="20.25">
      <c r="A2783" s="469"/>
      <c r="B2783" s="473"/>
      <c r="C2783" s="473"/>
      <c r="D2783" s="473"/>
      <c r="E2783" s="474"/>
      <c r="F2783" s="475"/>
    </row>
    <row r="2784" spans="1:6" ht="20.25">
      <c r="A2784" s="469"/>
      <c r="B2784" s="473"/>
      <c r="C2784" s="473"/>
      <c r="D2784" s="473"/>
      <c r="E2784" s="474"/>
      <c r="F2784" s="475"/>
    </row>
    <row r="2785" spans="1:6" ht="20.25">
      <c r="A2785" s="469"/>
      <c r="B2785" s="473"/>
      <c r="C2785" s="473"/>
      <c r="D2785" s="473"/>
      <c r="E2785" s="474"/>
      <c r="F2785" s="475"/>
    </row>
    <row r="2786" spans="1:6" ht="20.25">
      <c r="A2786" s="469"/>
      <c r="B2786" s="473"/>
      <c r="C2786" s="473"/>
      <c r="D2786" s="473"/>
      <c r="E2786" s="474"/>
      <c r="F2786" s="475"/>
    </row>
    <row r="2787" spans="1:6" ht="20.25">
      <c r="A2787" s="469"/>
      <c r="B2787" s="473"/>
      <c r="C2787" s="473"/>
      <c r="D2787" s="473"/>
      <c r="E2787" s="474"/>
      <c r="F2787" s="475"/>
    </row>
    <row r="2788" spans="1:6" ht="20.25">
      <c r="A2788" s="469"/>
      <c r="B2788" s="473"/>
      <c r="C2788" s="473"/>
      <c r="D2788" s="473"/>
      <c r="E2788" s="474"/>
      <c r="F2788" s="475"/>
    </row>
    <row r="2789" spans="1:6" ht="20.25">
      <c r="A2789" s="469"/>
      <c r="B2789" s="473"/>
      <c r="C2789" s="473"/>
      <c r="D2789" s="473"/>
      <c r="E2789" s="474"/>
      <c r="F2789" s="475"/>
    </row>
    <row r="2790" spans="1:6" ht="20.25">
      <c r="A2790" s="469"/>
      <c r="B2790" s="473"/>
      <c r="C2790" s="473"/>
      <c r="D2790" s="473"/>
      <c r="E2790" s="474"/>
      <c r="F2790" s="475"/>
    </row>
    <row r="2791" spans="1:6" ht="20.25">
      <c r="A2791" s="469"/>
      <c r="B2791" s="473"/>
      <c r="C2791" s="473"/>
      <c r="D2791" s="473"/>
      <c r="E2791" s="474"/>
      <c r="F2791" s="475"/>
    </row>
    <row r="2792" spans="1:6" ht="20.25">
      <c r="A2792" s="469"/>
      <c r="B2792" s="473"/>
      <c r="C2792" s="473"/>
      <c r="D2792" s="473"/>
      <c r="E2792" s="474"/>
      <c r="F2792" s="475"/>
    </row>
    <row r="2793" spans="1:6" ht="20.25">
      <c r="A2793" s="469"/>
      <c r="B2793" s="473"/>
      <c r="C2793" s="473"/>
      <c r="D2793" s="473"/>
      <c r="E2793" s="474"/>
      <c r="F2793" s="475"/>
    </row>
    <row r="2794" spans="1:6" ht="20.25">
      <c r="A2794" s="469"/>
      <c r="B2794" s="473"/>
      <c r="C2794" s="473"/>
      <c r="D2794" s="473"/>
      <c r="E2794" s="474"/>
      <c r="F2794" s="475"/>
    </row>
    <row r="2795" spans="1:6" ht="20.25">
      <c r="A2795" s="469"/>
      <c r="B2795" s="473"/>
      <c r="C2795" s="473"/>
      <c r="D2795" s="473"/>
      <c r="E2795" s="474"/>
      <c r="F2795" s="475"/>
    </row>
    <row r="2796" spans="1:6" ht="20.25">
      <c r="A2796" s="469"/>
      <c r="B2796" s="473"/>
      <c r="C2796" s="473"/>
      <c r="D2796" s="473"/>
      <c r="E2796" s="474"/>
      <c r="F2796" s="475"/>
    </row>
    <row r="2797" spans="1:6" ht="20.25">
      <c r="A2797" s="469"/>
      <c r="B2797" s="473"/>
      <c r="C2797" s="473"/>
      <c r="D2797" s="473"/>
      <c r="E2797" s="474"/>
      <c r="F2797" s="475"/>
    </row>
    <row r="2798" spans="1:6" ht="20.25">
      <c r="A2798" s="469"/>
      <c r="B2798" s="473"/>
      <c r="C2798" s="473"/>
      <c r="D2798" s="473"/>
      <c r="E2798" s="474"/>
      <c r="F2798" s="475"/>
    </row>
    <row r="2799" spans="1:6" ht="20.25">
      <c r="A2799" s="469"/>
      <c r="B2799" s="473"/>
      <c r="C2799" s="473"/>
      <c r="D2799" s="473"/>
      <c r="E2799" s="474"/>
      <c r="F2799" s="475"/>
    </row>
    <row r="2800" spans="1:6" ht="20.25">
      <c r="A2800" s="469"/>
      <c r="B2800" s="473"/>
      <c r="C2800" s="473"/>
      <c r="D2800" s="473"/>
      <c r="E2800" s="474"/>
      <c r="F2800" s="475"/>
    </row>
    <row r="2801" spans="1:6" ht="20.25">
      <c r="A2801" s="469"/>
      <c r="B2801" s="473"/>
      <c r="C2801" s="473"/>
      <c r="D2801" s="473"/>
      <c r="E2801" s="474"/>
      <c r="F2801" s="475"/>
    </row>
    <row r="2802" spans="1:6" ht="20.25">
      <c r="A2802" s="469"/>
      <c r="B2802" s="473"/>
      <c r="C2802" s="473"/>
      <c r="D2802" s="473"/>
      <c r="E2802" s="474"/>
      <c r="F2802" s="475"/>
    </row>
    <row r="2803" spans="1:6" ht="20.25">
      <c r="A2803" s="469"/>
      <c r="B2803" s="473"/>
      <c r="C2803" s="473"/>
      <c r="D2803" s="473"/>
      <c r="E2803" s="474"/>
      <c r="F2803" s="475"/>
    </row>
    <row r="2804" spans="1:6" ht="20.25">
      <c r="A2804" s="469"/>
      <c r="B2804" s="473"/>
      <c r="C2804" s="473"/>
      <c r="D2804" s="473"/>
      <c r="E2804" s="474"/>
      <c r="F2804" s="475"/>
    </row>
    <row r="2805" spans="1:6" ht="20.25">
      <c r="A2805" s="469"/>
      <c r="B2805" s="473"/>
      <c r="C2805" s="473"/>
      <c r="D2805" s="473"/>
      <c r="E2805" s="474"/>
      <c r="F2805" s="475"/>
    </row>
    <row r="2806" spans="1:6" ht="20.25">
      <c r="A2806" s="469"/>
      <c r="B2806" s="473"/>
      <c r="C2806" s="473"/>
      <c r="D2806" s="473"/>
      <c r="E2806" s="474"/>
      <c r="F2806" s="475"/>
    </row>
    <row r="2807" spans="1:6" ht="20.25">
      <c r="A2807" s="469"/>
      <c r="B2807" s="473"/>
      <c r="C2807" s="473"/>
      <c r="D2807" s="473"/>
      <c r="E2807" s="474"/>
      <c r="F2807" s="475"/>
    </row>
    <row r="2808" spans="1:6" ht="20.25">
      <c r="A2808" s="469"/>
      <c r="B2808" s="473"/>
      <c r="C2808" s="473"/>
      <c r="D2808" s="473"/>
      <c r="E2808" s="474"/>
      <c r="F2808" s="475"/>
    </row>
    <row r="2809" spans="1:6" ht="20.25">
      <c r="A2809" s="469"/>
      <c r="B2809" s="473"/>
      <c r="C2809" s="473"/>
      <c r="D2809" s="473"/>
      <c r="E2809" s="474"/>
      <c r="F2809" s="475"/>
    </row>
    <row r="2810" spans="1:6" ht="20.25">
      <c r="A2810" s="469"/>
      <c r="B2810" s="473"/>
      <c r="C2810" s="473"/>
      <c r="D2810" s="473"/>
      <c r="E2810" s="474"/>
      <c r="F2810" s="475"/>
    </row>
    <row r="2811" spans="1:6" ht="20.25">
      <c r="A2811" s="469"/>
      <c r="B2811" s="473"/>
      <c r="C2811" s="473"/>
      <c r="D2811" s="473"/>
      <c r="E2811" s="474"/>
      <c r="F2811" s="475"/>
    </row>
    <row r="2812" spans="1:6" ht="20.25">
      <c r="A2812" s="469"/>
      <c r="B2812" s="473"/>
      <c r="C2812" s="473"/>
      <c r="D2812" s="473"/>
      <c r="E2812" s="474"/>
      <c r="F2812" s="475"/>
    </row>
    <row r="2813" spans="1:6" ht="20.25">
      <c r="A2813" s="469"/>
      <c r="B2813" s="473"/>
      <c r="C2813" s="473"/>
      <c r="D2813" s="473"/>
      <c r="E2813" s="474"/>
      <c r="F2813" s="475"/>
    </row>
    <row r="2814" spans="1:6" ht="20.25">
      <c r="A2814" s="469"/>
      <c r="B2814" s="473"/>
      <c r="C2814" s="473"/>
      <c r="D2814" s="473"/>
      <c r="E2814" s="474"/>
      <c r="F2814" s="475"/>
    </row>
    <row r="2815" spans="1:6" ht="20.25">
      <c r="A2815" s="469"/>
      <c r="B2815" s="473"/>
      <c r="C2815" s="473"/>
      <c r="D2815" s="473"/>
      <c r="E2815" s="474"/>
      <c r="F2815" s="475"/>
    </row>
    <row r="2816" spans="1:6" ht="20.25">
      <c r="A2816" s="469"/>
      <c r="B2816" s="473"/>
      <c r="C2816" s="473"/>
      <c r="D2816" s="473"/>
      <c r="E2816" s="474"/>
      <c r="F2816" s="475"/>
    </row>
    <row r="2817" spans="1:6" ht="20.25">
      <c r="A2817" s="469"/>
      <c r="B2817" s="473"/>
      <c r="C2817" s="473"/>
      <c r="D2817" s="473"/>
      <c r="E2817" s="474"/>
      <c r="F2817" s="475"/>
    </row>
    <row r="2818" spans="1:6" ht="20.25">
      <c r="A2818" s="469"/>
      <c r="B2818" s="473"/>
      <c r="C2818" s="473"/>
      <c r="D2818" s="473"/>
      <c r="E2818" s="474"/>
      <c r="F2818" s="475"/>
    </row>
    <row r="2819" spans="1:6" ht="20.25">
      <c r="A2819" s="469"/>
      <c r="B2819" s="473"/>
      <c r="C2819" s="473"/>
      <c r="D2819" s="473"/>
      <c r="E2819" s="474"/>
      <c r="F2819" s="475"/>
    </row>
    <row r="2820" spans="1:6" ht="20.25">
      <c r="A2820" s="469"/>
      <c r="B2820" s="473"/>
      <c r="C2820" s="473"/>
      <c r="D2820" s="473"/>
      <c r="E2820" s="474"/>
      <c r="F2820" s="475"/>
    </row>
    <row r="2821" spans="1:6" ht="20.25">
      <c r="A2821" s="469"/>
      <c r="B2821" s="473"/>
      <c r="C2821" s="473"/>
      <c r="D2821" s="473"/>
      <c r="E2821" s="474"/>
      <c r="F2821" s="475"/>
    </row>
    <row r="2822" spans="1:6" ht="20.25">
      <c r="A2822" s="469"/>
      <c r="B2822" s="473"/>
      <c r="C2822" s="473"/>
      <c r="D2822" s="473"/>
      <c r="E2822" s="474"/>
      <c r="F2822" s="475"/>
    </row>
    <row r="2823" spans="1:6" ht="20.25">
      <c r="A2823" s="469"/>
      <c r="B2823" s="473"/>
      <c r="C2823" s="473"/>
      <c r="D2823" s="473"/>
      <c r="E2823" s="474"/>
      <c r="F2823" s="475"/>
    </row>
    <row r="2824" spans="1:6" ht="20.25">
      <c r="A2824" s="469"/>
      <c r="B2824" s="473"/>
      <c r="C2824" s="473"/>
      <c r="D2824" s="473"/>
      <c r="E2824" s="474"/>
      <c r="F2824" s="475"/>
    </row>
    <row r="2825" spans="1:6" ht="20.25">
      <c r="A2825" s="469"/>
      <c r="B2825" s="473"/>
      <c r="C2825" s="473"/>
      <c r="D2825" s="473"/>
      <c r="E2825" s="474"/>
      <c r="F2825" s="475"/>
    </row>
    <row r="2826" spans="1:6" ht="20.25">
      <c r="A2826" s="469"/>
      <c r="B2826" s="473"/>
      <c r="C2826" s="473"/>
      <c r="D2826" s="473"/>
      <c r="E2826" s="474"/>
      <c r="F2826" s="475"/>
    </row>
    <row r="2827" spans="1:6" ht="20.25">
      <c r="A2827" s="469"/>
      <c r="B2827" s="473"/>
      <c r="C2827" s="473"/>
      <c r="D2827" s="473"/>
      <c r="E2827" s="474"/>
      <c r="F2827" s="475"/>
    </row>
    <row r="2828" spans="1:6" ht="20.25">
      <c r="A2828" s="469"/>
      <c r="B2828" s="473"/>
      <c r="C2828" s="473"/>
      <c r="D2828" s="473"/>
      <c r="E2828" s="474"/>
      <c r="F2828" s="475"/>
    </row>
    <row r="2829" spans="1:6" ht="20.25">
      <c r="A2829" s="469"/>
      <c r="B2829" s="473"/>
      <c r="C2829" s="473"/>
      <c r="D2829" s="473"/>
      <c r="E2829" s="474"/>
      <c r="F2829" s="475"/>
    </row>
    <row r="2830" spans="1:6" ht="20.25">
      <c r="A2830" s="469"/>
      <c r="B2830" s="473"/>
      <c r="C2830" s="473"/>
      <c r="D2830" s="473"/>
      <c r="E2830" s="474"/>
      <c r="F2830" s="475"/>
    </row>
    <row r="2831" spans="1:6" ht="20.25">
      <c r="A2831" s="469"/>
      <c r="B2831" s="473"/>
      <c r="C2831" s="473"/>
      <c r="D2831" s="473"/>
      <c r="E2831" s="474"/>
      <c r="F2831" s="475"/>
    </row>
    <row r="2832" spans="1:6" ht="20.25">
      <c r="A2832" s="469"/>
      <c r="B2832" s="473"/>
      <c r="C2832" s="473"/>
      <c r="D2832" s="473"/>
      <c r="E2832" s="474"/>
      <c r="F2832" s="475"/>
    </row>
    <row r="2833" spans="1:6" ht="20.25">
      <c r="A2833" s="469"/>
      <c r="B2833" s="473"/>
      <c r="C2833" s="473"/>
      <c r="D2833" s="473"/>
      <c r="E2833" s="474"/>
      <c r="F2833" s="475"/>
    </row>
    <row r="2834" spans="1:6" ht="20.25">
      <c r="A2834" s="469"/>
      <c r="B2834" s="473"/>
      <c r="C2834" s="473"/>
      <c r="D2834" s="473"/>
      <c r="E2834" s="474"/>
      <c r="F2834" s="475"/>
    </row>
    <row r="2835" spans="1:6" ht="20.25">
      <c r="A2835" s="469"/>
      <c r="B2835" s="473"/>
      <c r="C2835" s="473"/>
      <c r="D2835" s="473"/>
      <c r="E2835" s="474"/>
      <c r="F2835" s="475"/>
    </row>
    <row r="2836" spans="1:6" ht="20.25">
      <c r="A2836" s="469"/>
      <c r="B2836" s="473"/>
      <c r="C2836" s="473"/>
      <c r="D2836" s="473"/>
      <c r="E2836" s="474"/>
      <c r="F2836" s="475"/>
    </row>
    <row r="2837" spans="1:6" ht="20.25">
      <c r="A2837" s="469"/>
      <c r="B2837" s="473"/>
      <c r="C2837" s="473"/>
      <c r="D2837" s="473"/>
      <c r="E2837" s="474"/>
      <c r="F2837" s="475"/>
    </row>
    <row r="2838" spans="1:6" ht="20.25">
      <c r="A2838" s="469"/>
      <c r="B2838" s="473"/>
      <c r="C2838" s="473"/>
      <c r="D2838" s="473"/>
      <c r="E2838" s="474"/>
      <c r="F2838" s="475"/>
    </row>
    <row r="2839" spans="1:6" ht="20.25">
      <c r="A2839" s="469"/>
      <c r="B2839" s="473"/>
      <c r="C2839" s="473"/>
      <c r="D2839" s="473"/>
      <c r="E2839" s="474"/>
      <c r="F2839" s="475"/>
    </row>
    <row r="2840" spans="1:6" ht="20.25">
      <c r="A2840" s="469"/>
      <c r="B2840" s="473"/>
      <c r="C2840" s="473"/>
      <c r="D2840" s="473"/>
      <c r="E2840" s="474"/>
      <c r="F2840" s="475"/>
    </row>
    <row r="2841" spans="1:6" ht="20.25">
      <c r="A2841" s="469"/>
      <c r="B2841" s="473"/>
      <c r="C2841" s="473"/>
      <c r="D2841" s="473"/>
      <c r="E2841" s="474"/>
      <c r="F2841" s="475"/>
    </row>
    <row r="2842" spans="1:6" ht="20.25">
      <c r="A2842" s="469"/>
      <c r="B2842" s="473"/>
      <c r="C2842" s="473"/>
      <c r="D2842" s="473"/>
      <c r="E2842" s="474"/>
      <c r="F2842" s="475"/>
    </row>
    <row r="2843" spans="1:6" ht="20.25">
      <c r="A2843" s="469"/>
      <c r="B2843" s="473"/>
      <c r="C2843" s="473"/>
      <c r="D2843" s="473"/>
      <c r="E2843" s="474"/>
      <c r="F2843" s="475"/>
    </row>
    <row r="2844" spans="1:6" ht="20.25">
      <c r="A2844" s="469"/>
      <c r="B2844" s="473"/>
      <c r="C2844" s="473"/>
      <c r="D2844" s="473"/>
      <c r="E2844" s="474"/>
      <c r="F2844" s="475"/>
    </row>
    <row r="2845" spans="1:6" ht="20.25">
      <c r="A2845" s="469"/>
      <c r="B2845" s="473"/>
      <c r="C2845" s="473"/>
      <c r="D2845" s="473"/>
      <c r="E2845" s="474"/>
      <c r="F2845" s="475"/>
    </row>
    <row r="2846" spans="1:6" ht="20.25">
      <c r="A2846" s="469"/>
      <c r="B2846" s="473"/>
      <c r="C2846" s="473"/>
      <c r="D2846" s="473"/>
      <c r="E2846" s="474"/>
      <c r="F2846" s="475"/>
    </row>
    <row r="2847" spans="1:6" ht="20.25">
      <c r="A2847" s="469"/>
      <c r="B2847" s="473"/>
      <c r="C2847" s="473"/>
      <c r="D2847" s="473"/>
      <c r="E2847" s="474"/>
      <c r="F2847" s="475"/>
    </row>
    <row r="2848" spans="1:6" ht="20.25">
      <c r="A2848" s="469"/>
      <c r="B2848" s="473"/>
      <c r="C2848" s="473"/>
      <c r="D2848" s="473"/>
      <c r="E2848" s="474"/>
      <c r="F2848" s="475"/>
    </row>
    <row r="2849" spans="1:6" ht="20.25">
      <c r="A2849" s="469"/>
      <c r="B2849" s="473"/>
      <c r="C2849" s="473"/>
      <c r="D2849" s="473"/>
      <c r="E2849" s="474"/>
      <c r="F2849" s="475"/>
    </row>
    <row r="2850" spans="1:6" ht="20.25">
      <c r="A2850" s="469"/>
      <c r="B2850" s="473"/>
      <c r="C2850" s="473"/>
      <c r="D2850" s="473"/>
      <c r="E2850" s="474"/>
      <c r="F2850" s="475"/>
    </row>
    <row r="2851" spans="1:6" ht="20.25">
      <c r="A2851" s="469"/>
      <c r="B2851" s="473"/>
      <c r="C2851" s="473"/>
      <c r="D2851" s="473"/>
      <c r="E2851" s="474"/>
      <c r="F2851" s="475"/>
    </row>
    <row r="2852" spans="1:6" ht="20.25">
      <c r="A2852" s="469"/>
      <c r="B2852" s="473"/>
      <c r="C2852" s="473"/>
      <c r="D2852" s="473"/>
      <c r="E2852" s="474"/>
      <c r="F2852" s="475"/>
    </row>
    <row r="2853" spans="1:6" ht="20.25">
      <c r="A2853" s="469"/>
      <c r="B2853" s="473"/>
      <c r="C2853" s="473"/>
      <c r="D2853" s="473"/>
      <c r="E2853" s="474"/>
      <c r="F2853" s="475"/>
    </row>
    <row r="2854" spans="1:6" ht="20.25">
      <c r="A2854" s="469"/>
      <c r="B2854" s="473"/>
      <c r="C2854" s="473"/>
      <c r="D2854" s="473"/>
      <c r="E2854" s="474"/>
      <c r="F2854" s="475"/>
    </row>
    <row r="2855" spans="1:6" ht="20.25">
      <c r="A2855" s="469"/>
      <c r="B2855" s="473"/>
      <c r="C2855" s="473"/>
      <c r="D2855" s="473"/>
      <c r="E2855" s="474"/>
      <c r="F2855" s="475"/>
    </row>
    <row r="2856" spans="1:6" ht="20.25">
      <c r="A2856" s="469"/>
      <c r="B2856" s="473"/>
      <c r="C2856" s="473"/>
      <c r="D2856" s="473"/>
      <c r="E2856" s="474"/>
      <c r="F2856" s="475"/>
    </row>
    <row r="2857" spans="1:6" ht="20.25">
      <c r="A2857" s="469"/>
      <c r="B2857" s="473"/>
      <c r="C2857" s="473"/>
      <c r="D2857" s="473"/>
      <c r="E2857" s="474"/>
      <c r="F2857" s="475"/>
    </row>
    <row r="2858" spans="1:6" ht="20.25">
      <c r="A2858" s="469"/>
      <c r="B2858" s="473"/>
      <c r="C2858" s="473"/>
      <c r="D2858" s="473"/>
      <c r="E2858" s="474"/>
      <c r="F2858" s="475"/>
    </row>
    <row r="2859" spans="1:6" ht="20.25">
      <c r="A2859" s="469"/>
      <c r="B2859" s="473"/>
      <c r="C2859" s="473"/>
      <c r="D2859" s="473"/>
      <c r="E2859" s="474"/>
      <c r="F2859" s="475"/>
    </row>
    <row r="2860" spans="1:6" ht="20.25">
      <c r="A2860" s="469"/>
      <c r="B2860" s="473"/>
      <c r="C2860" s="473"/>
      <c r="D2860" s="473"/>
      <c r="E2860" s="474"/>
      <c r="F2860" s="475"/>
    </row>
    <row r="2861" spans="1:6" ht="20.25">
      <c r="A2861" s="469"/>
      <c r="B2861" s="473"/>
      <c r="C2861" s="473"/>
      <c r="D2861" s="473"/>
      <c r="E2861" s="474"/>
      <c r="F2861" s="475"/>
    </row>
    <row r="2862" spans="1:6" ht="20.25">
      <c r="A2862" s="469"/>
      <c r="B2862" s="473"/>
      <c r="C2862" s="473"/>
      <c r="D2862" s="473"/>
      <c r="E2862" s="474"/>
      <c r="F2862" s="475"/>
    </row>
    <row r="2863" spans="1:6" ht="20.25">
      <c r="A2863" s="469"/>
      <c r="B2863" s="473"/>
      <c r="C2863" s="473"/>
      <c r="D2863" s="473"/>
      <c r="E2863" s="474"/>
      <c r="F2863" s="475"/>
    </row>
    <row r="2864" spans="1:6" ht="20.25">
      <c r="A2864" s="469"/>
      <c r="B2864" s="473"/>
      <c r="C2864" s="473"/>
      <c r="D2864" s="473"/>
      <c r="E2864" s="474"/>
      <c r="F2864" s="475"/>
    </row>
    <row r="2865" spans="1:6" ht="20.25">
      <c r="A2865" s="469"/>
      <c r="B2865" s="473"/>
      <c r="C2865" s="473"/>
      <c r="D2865" s="473"/>
      <c r="E2865" s="474"/>
      <c r="F2865" s="475"/>
    </row>
    <row r="2866" spans="1:6" ht="20.25">
      <c r="A2866" s="469"/>
      <c r="B2866" s="473"/>
      <c r="C2866" s="473"/>
      <c r="D2866" s="473"/>
      <c r="E2866" s="474"/>
      <c r="F2866" s="475"/>
    </row>
    <row r="2867" spans="1:6" ht="20.25">
      <c r="A2867" s="469"/>
      <c r="B2867" s="473"/>
      <c r="C2867" s="473"/>
      <c r="D2867" s="473"/>
      <c r="E2867" s="474"/>
      <c r="F2867" s="475"/>
    </row>
    <row r="2868" spans="1:6" ht="20.25">
      <c r="A2868" s="469"/>
      <c r="B2868" s="473"/>
      <c r="C2868" s="473"/>
      <c r="D2868" s="473"/>
      <c r="E2868" s="474"/>
      <c r="F2868" s="475"/>
    </row>
    <row r="2869" spans="1:6" ht="20.25">
      <c r="A2869" s="469"/>
      <c r="B2869" s="473"/>
      <c r="C2869" s="473"/>
      <c r="D2869" s="473"/>
      <c r="E2869" s="474"/>
      <c r="F2869" s="475"/>
    </row>
    <row r="2870" spans="1:6" ht="20.25">
      <c r="A2870" s="469"/>
      <c r="B2870" s="473"/>
      <c r="C2870" s="473"/>
      <c r="D2870" s="473"/>
      <c r="E2870" s="474"/>
      <c r="F2870" s="475"/>
    </row>
    <row r="2871" spans="1:6" ht="20.25">
      <c r="A2871" s="469"/>
      <c r="B2871" s="473"/>
      <c r="C2871" s="473"/>
      <c r="D2871" s="473"/>
      <c r="E2871" s="474"/>
      <c r="F2871" s="475"/>
    </row>
    <row r="2872" spans="1:6" ht="20.25">
      <c r="A2872" s="469"/>
      <c r="B2872" s="473"/>
      <c r="C2872" s="473"/>
      <c r="D2872" s="473"/>
      <c r="E2872" s="474"/>
      <c r="F2872" s="475"/>
    </row>
    <row r="2873" spans="1:6" ht="20.25">
      <c r="A2873" s="469"/>
      <c r="B2873" s="473"/>
      <c r="C2873" s="473"/>
      <c r="D2873" s="473"/>
      <c r="E2873" s="474"/>
      <c r="F2873" s="475"/>
    </row>
    <row r="2874" spans="1:6" ht="20.25">
      <c r="A2874" s="469"/>
      <c r="B2874" s="473"/>
      <c r="C2874" s="473"/>
      <c r="D2874" s="473"/>
      <c r="E2874" s="474"/>
      <c r="F2874" s="475"/>
    </row>
    <row r="2875" spans="1:6" ht="20.25">
      <c r="A2875" s="469"/>
      <c r="B2875" s="473"/>
      <c r="C2875" s="473"/>
      <c r="D2875" s="473"/>
      <c r="E2875" s="474"/>
      <c r="F2875" s="475"/>
    </row>
    <row r="2876" spans="1:6" ht="20.25">
      <c r="A2876" s="469"/>
      <c r="B2876" s="473"/>
      <c r="C2876" s="473"/>
      <c r="D2876" s="473"/>
      <c r="E2876" s="474"/>
      <c r="F2876" s="475"/>
    </row>
    <row r="2877" spans="1:6" ht="20.25">
      <c r="A2877" s="469"/>
      <c r="B2877" s="473"/>
      <c r="C2877" s="473"/>
      <c r="D2877" s="473"/>
      <c r="E2877" s="474"/>
      <c r="F2877" s="475"/>
    </row>
    <row r="2878" spans="1:6" ht="20.25">
      <c r="A2878" s="469"/>
      <c r="B2878" s="473"/>
      <c r="C2878" s="473"/>
      <c r="D2878" s="473"/>
      <c r="E2878" s="474"/>
      <c r="F2878" s="475"/>
    </row>
    <row r="2879" spans="1:6" ht="20.25">
      <c r="A2879" s="469"/>
      <c r="B2879" s="473"/>
      <c r="C2879" s="473"/>
      <c r="D2879" s="473"/>
      <c r="E2879" s="474"/>
      <c r="F2879" s="475"/>
    </row>
    <row r="2880" spans="1:6" ht="20.25">
      <c r="A2880" s="469"/>
      <c r="B2880" s="473"/>
      <c r="C2880" s="473"/>
      <c r="D2880" s="473"/>
      <c r="E2880" s="474"/>
      <c r="F2880" s="475"/>
    </row>
    <row r="2881" spans="1:6" ht="20.25">
      <c r="A2881" s="469"/>
      <c r="B2881" s="473"/>
      <c r="C2881" s="473"/>
      <c r="D2881" s="473"/>
      <c r="E2881" s="474"/>
      <c r="F2881" s="475"/>
    </row>
    <row r="2882" spans="1:6" ht="20.25">
      <c r="A2882" s="469"/>
      <c r="B2882" s="473"/>
      <c r="C2882" s="473"/>
      <c r="D2882" s="473"/>
      <c r="E2882" s="474"/>
      <c r="F2882" s="475"/>
    </row>
    <row r="2883" spans="1:6" ht="20.25">
      <c r="A2883" s="469"/>
      <c r="B2883" s="473"/>
      <c r="C2883" s="473"/>
      <c r="D2883" s="473"/>
      <c r="E2883" s="474"/>
      <c r="F2883" s="475"/>
    </row>
    <row r="2884" spans="1:6" ht="20.25">
      <c r="A2884" s="469"/>
      <c r="B2884" s="473"/>
      <c r="C2884" s="473"/>
      <c r="D2884" s="473"/>
      <c r="E2884" s="474"/>
      <c r="F2884" s="475"/>
    </row>
    <row r="2885" spans="1:6" ht="20.25">
      <c r="A2885" s="469"/>
      <c r="B2885" s="473"/>
      <c r="C2885" s="473"/>
      <c r="D2885" s="473"/>
      <c r="E2885" s="474"/>
      <c r="F2885" s="475"/>
    </row>
    <row r="2886" spans="1:6" ht="20.25">
      <c r="A2886" s="469"/>
      <c r="B2886" s="473"/>
      <c r="C2886" s="473"/>
      <c r="D2886" s="473"/>
      <c r="E2886" s="474"/>
      <c r="F2886" s="475"/>
    </row>
    <row r="2887" spans="1:6" ht="20.25">
      <c r="A2887" s="469"/>
      <c r="B2887" s="473"/>
      <c r="C2887" s="473"/>
      <c r="D2887" s="473"/>
      <c r="E2887" s="474"/>
      <c r="F2887" s="475"/>
    </row>
    <row r="2888" spans="1:6" ht="20.25">
      <c r="A2888" s="469"/>
      <c r="B2888" s="473"/>
      <c r="C2888" s="473"/>
      <c r="D2888" s="473"/>
      <c r="E2888" s="474"/>
      <c r="F2888" s="475"/>
    </row>
    <row r="2889" spans="1:6" ht="20.25">
      <c r="A2889" s="469"/>
      <c r="B2889" s="473"/>
      <c r="C2889" s="473"/>
      <c r="D2889" s="473"/>
      <c r="E2889" s="474"/>
      <c r="F2889" s="475"/>
    </row>
    <row r="2890" spans="1:6" ht="20.25">
      <c r="A2890" s="469"/>
      <c r="B2890" s="473"/>
      <c r="C2890" s="473"/>
      <c r="D2890" s="473"/>
      <c r="E2890" s="474"/>
      <c r="F2890" s="475"/>
    </row>
    <row r="2891" spans="1:6" ht="20.25">
      <c r="A2891" s="469"/>
      <c r="B2891" s="473"/>
      <c r="C2891" s="473"/>
      <c r="D2891" s="473"/>
      <c r="E2891" s="474"/>
      <c r="F2891" s="475"/>
    </row>
    <row r="2892" spans="1:6" ht="20.25">
      <c r="A2892" s="469"/>
      <c r="B2892" s="473"/>
      <c r="C2892" s="473"/>
      <c r="D2892" s="473"/>
      <c r="E2892" s="474"/>
      <c r="F2892" s="475"/>
    </row>
    <row r="2893" spans="1:6" ht="20.25">
      <c r="A2893" s="469"/>
      <c r="B2893" s="473"/>
      <c r="C2893" s="473"/>
      <c r="D2893" s="473"/>
      <c r="E2893" s="474"/>
      <c r="F2893" s="475"/>
    </row>
    <row r="2894" spans="1:6" ht="20.25">
      <c r="A2894" s="469"/>
      <c r="B2894" s="473"/>
      <c r="C2894" s="473"/>
      <c r="D2894" s="473"/>
      <c r="E2894" s="474"/>
      <c r="F2894" s="475"/>
    </row>
    <row r="2895" spans="1:6" ht="20.25">
      <c r="A2895" s="469"/>
      <c r="B2895" s="473"/>
      <c r="C2895" s="473"/>
      <c r="D2895" s="473"/>
      <c r="E2895" s="474"/>
      <c r="F2895" s="475"/>
    </row>
    <row r="2896" spans="1:6" ht="20.25">
      <c r="A2896" s="469"/>
      <c r="B2896" s="473"/>
      <c r="C2896" s="473"/>
      <c r="D2896" s="473"/>
      <c r="E2896" s="474"/>
      <c r="F2896" s="475"/>
    </row>
    <row r="2897" spans="1:6" ht="20.25">
      <c r="A2897" s="469"/>
      <c r="B2897" s="473"/>
      <c r="C2897" s="473"/>
      <c r="D2897" s="473"/>
      <c r="E2897" s="474"/>
      <c r="F2897" s="475"/>
    </row>
    <row r="2898" spans="1:6" ht="20.25">
      <c r="A2898" s="469"/>
      <c r="B2898" s="473"/>
      <c r="C2898" s="473"/>
      <c r="D2898" s="473"/>
      <c r="E2898" s="474"/>
      <c r="F2898" s="475"/>
    </row>
    <row r="2899" spans="1:6" ht="20.25">
      <c r="A2899" s="469"/>
      <c r="B2899" s="473"/>
      <c r="C2899" s="473"/>
      <c r="D2899" s="473"/>
      <c r="E2899" s="474"/>
      <c r="F2899" s="475"/>
    </row>
    <row r="2900" spans="1:6" ht="20.25">
      <c r="A2900" s="469"/>
      <c r="B2900" s="473"/>
      <c r="C2900" s="473"/>
      <c r="D2900" s="473"/>
      <c r="E2900" s="474"/>
      <c r="F2900" s="475"/>
    </row>
    <row r="2901" spans="1:6" ht="20.25">
      <c r="A2901" s="469"/>
      <c r="B2901" s="473"/>
      <c r="C2901" s="473"/>
      <c r="D2901" s="473"/>
      <c r="E2901" s="474"/>
      <c r="F2901" s="475"/>
    </row>
    <row r="2902" spans="1:6" ht="20.25">
      <c r="A2902" s="469"/>
      <c r="B2902" s="473"/>
      <c r="C2902" s="473"/>
      <c r="D2902" s="473"/>
      <c r="E2902" s="474"/>
      <c r="F2902" s="475"/>
    </row>
    <row r="2903" spans="1:6" ht="20.25">
      <c r="A2903" s="469"/>
      <c r="B2903" s="473"/>
      <c r="C2903" s="473"/>
      <c r="D2903" s="473"/>
      <c r="E2903" s="474"/>
      <c r="F2903" s="475"/>
    </row>
    <row r="2904" spans="1:6" ht="20.25">
      <c r="A2904" s="469"/>
      <c r="B2904" s="473"/>
      <c r="C2904" s="473"/>
      <c r="D2904" s="473"/>
      <c r="E2904" s="474"/>
      <c r="F2904" s="475"/>
    </row>
    <row r="2905" spans="1:6" ht="20.25">
      <c r="A2905" s="469"/>
      <c r="B2905" s="473"/>
      <c r="C2905" s="473"/>
      <c r="D2905" s="473"/>
      <c r="E2905" s="474"/>
      <c r="F2905" s="475"/>
    </row>
    <row r="2906" spans="1:6" ht="20.25">
      <c r="A2906" s="469"/>
      <c r="B2906" s="473"/>
      <c r="C2906" s="473"/>
      <c r="D2906" s="473"/>
      <c r="E2906" s="474"/>
      <c r="F2906" s="475"/>
    </row>
    <row r="2907" spans="1:6" ht="20.25">
      <c r="A2907" s="469"/>
      <c r="B2907" s="473"/>
      <c r="C2907" s="473"/>
      <c r="D2907" s="473"/>
      <c r="E2907" s="474"/>
      <c r="F2907" s="475"/>
    </row>
    <row r="2908" spans="1:6" ht="20.25">
      <c r="A2908" s="469"/>
      <c r="B2908" s="473"/>
      <c r="C2908" s="473"/>
      <c r="D2908" s="473"/>
      <c r="E2908" s="474"/>
      <c r="F2908" s="475"/>
    </row>
    <row r="2909" spans="1:6" ht="20.25">
      <c r="A2909" s="469"/>
      <c r="B2909" s="473"/>
      <c r="C2909" s="473"/>
      <c r="D2909" s="473"/>
      <c r="E2909" s="474"/>
      <c r="F2909" s="475"/>
    </row>
    <row r="2910" spans="1:6" ht="20.25">
      <c r="A2910" s="469"/>
      <c r="B2910" s="473"/>
      <c r="C2910" s="473"/>
      <c r="D2910" s="473"/>
      <c r="E2910" s="474"/>
      <c r="F2910" s="475"/>
    </row>
    <row r="2911" spans="1:6" ht="20.25">
      <c r="A2911" s="469"/>
      <c r="B2911" s="473"/>
      <c r="C2911" s="473"/>
      <c r="D2911" s="473"/>
      <c r="E2911" s="474"/>
      <c r="F2911" s="475"/>
    </row>
    <row r="2912" spans="1:6" ht="20.25">
      <c r="A2912" s="469"/>
      <c r="B2912" s="473"/>
      <c r="C2912" s="473"/>
      <c r="D2912" s="473"/>
      <c r="E2912" s="474"/>
      <c r="F2912" s="475"/>
    </row>
    <row r="2913" spans="1:6" ht="20.25">
      <c r="A2913" s="469"/>
      <c r="B2913" s="473"/>
      <c r="C2913" s="473"/>
      <c r="D2913" s="473"/>
      <c r="E2913" s="474"/>
      <c r="F2913" s="475"/>
    </row>
    <row r="2914" spans="1:6" ht="20.25">
      <c r="A2914" s="469"/>
      <c r="B2914" s="473"/>
      <c r="C2914" s="473"/>
      <c r="D2914" s="473"/>
      <c r="E2914" s="474"/>
      <c r="F2914" s="475"/>
    </row>
    <row r="2915" spans="1:6" ht="20.25">
      <c r="A2915" s="469"/>
      <c r="B2915" s="473"/>
      <c r="C2915" s="473"/>
      <c r="D2915" s="473"/>
      <c r="E2915" s="474"/>
      <c r="F2915" s="475"/>
    </row>
    <row r="2916" spans="1:6" ht="20.25">
      <c r="A2916" s="469"/>
      <c r="B2916" s="473"/>
      <c r="C2916" s="473"/>
      <c r="D2916" s="473"/>
      <c r="E2916" s="474"/>
      <c r="F2916" s="475"/>
    </row>
    <row r="2917" spans="1:6" ht="20.25">
      <c r="A2917" s="469"/>
      <c r="B2917" s="473"/>
      <c r="C2917" s="473"/>
      <c r="D2917" s="473"/>
      <c r="E2917" s="474"/>
      <c r="F2917" s="475"/>
    </row>
    <row r="2918" spans="1:6" ht="20.25">
      <c r="A2918" s="469"/>
      <c r="B2918" s="473"/>
      <c r="C2918" s="473"/>
      <c r="D2918" s="473"/>
      <c r="E2918" s="474"/>
      <c r="F2918" s="475"/>
    </row>
    <row r="2919" spans="1:6" ht="20.25">
      <c r="A2919" s="469"/>
      <c r="B2919" s="473"/>
      <c r="C2919" s="473"/>
      <c r="D2919" s="473"/>
      <c r="E2919" s="474"/>
      <c r="F2919" s="475"/>
    </row>
    <row r="2920" spans="1:6" ht="20.25">
      <c r="A2920" s="469"/>
      <c r="B2920" s="473"/>
      <c r="C2920" s="473"/>
      <c r="D2920" s="473"/>
      <c r="E2920" s="474"/>
      <c r="F2920" s="475"/>
    </row>
    <row r="2921" spans="1:6" ht="20.25">
      <c r="A2921" s="469"/>
      <c r="B2921" s="473"/>
      <c r="C2921" s="473"/>
      <c r="D2921" s="473"/>
      <c r="E2921" s="474"/>
      <c r="F2921" s="475"/>
    </row>
    <row r="2922" spans="1:6" ht="20.25">
      <c r="A2922" s="469"/>
      <c r="B2922" s="473"/>
      <c r="C2922" s="473"/>
      <c r="D2922" s="473"/>
      <c r="E2922" s="474"/>
      <c r="F2922" s="475"/>
    </row>
    <row r="2923" spans="1:6" ht="20.25">
      <c r="A2923" s="469"/>
      <c r="B2923" s="473"/>
      <c r="C2923" s="473"/>
      <c r="D2923" s="473"/>
      <c r="E2923" s="474"/>
      <c r="F2923" s="475"/>
    </row>
  </sheetData>
  <sheetProtection/>
  <mergeCells count="8">
    <mergeCell ref="A1:H1"/>
    <mergeCell ref="A2:H2"/>
    <mergeCell ref="A197:H197"/>
    <mergeCell ref="A198:H198"/>
    <mergeCell ref="J154:N154"/>
    <mergeCell ref="D4:F4"/>
    <mergeCell ref="A97:H97"/>
    <mergeCell ref="A98:H98"/>
  </mergeCells>
  <printOptions horizontalCentered="1"/>
  <pageMargins left="0.45" right="0.45" top="0.75" bottom="0.5" header="0.5" footer="0.5"/>
  <pageSetup fitToHeight="10" horizontalDpi="600" verticalDpi="600" orientation="portrait" scale="46" r:id="rId1"/>
  <headerFooter alignWithMargins="0">
    <oddHeader>&amp;C&amp;"Times New Roman,Bold"&amp;16ADDENDUM 27 TO ATTACHMENT H  Page &amp;P of &amp;N
NorthWestern Corporation (South Dakota)</oddHeader>
  </headerFooter>
  <rowBreaks count="2" manualBreakCount="2">
    <brk id="96" max="7" man="1"/>
    <brk id="196"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dimension ref="B1:K46"/>
  <sheetViews>
    <sheetView zoomScale="60" zoomScaleNormal="60" zoomScaleSheetLayoutView="80" workbookViewId="0" topLeftCell="A1">
      <selection activeCell="E17" sqref="E17"/>
    </sheetView>
  </sheetViews>
  <sheetFormatPr defaultColWidth="9.140625" defaultRowHeight="12.75"/>
  <cols>
    <col min="1" max="1" width="2.00390625" style="0" customWidth="1"/>
    <col min="2" max="2" width="5.7109375" style="0" customWidth="1"/>
    <col min="3" max="3" width="8.28125" style="43" customWidth="1"/>
    <col min="4" max="4" width="61.7109375" style="0" customWidth="1"/>
    <col min="5" max="5" width="14.7109375" style="0" customWidth="1"/>
    <col min="6" max="6" width="14.28125" style="0" customWidth="1"/>
    <col min="7" max="7" width="11.28125" style="0" customWidth="1"/>
    <col min="8" max="8" width="14.140625" style="0" customWidth="1"/>
    <col min="9" max="9" width="12.7109375" style="0" customWidth="1"/>
    <col min="10" max="10" width="14.28125" style="0" customWidth="1"/>
    <col min="11" max="11" width="67.57421875" style="0" customWidth="1"/>
  </cols>
  <sheetData>
    <row r="1" spans="2:11" ht="20.25">
      <c r="B1" s="905" t="s">
        <v>149</v>
      </c>
      <c r="C1" s="905"/>
      <c r="D1" s="906"/>
      <c r="E1" s="906"/>
      <c r="F1" s="906"/>
      <c r="G1" s="906"/>
      <c r="H1" s="906"/>
      <c r="I1" s="906"/>
      <c r="J1" s="906"/>
      <c r="K1" s="906"/>
    </row>
    <row r="2" spans="2:11" ht="18.75">
      <c r="B2" s="907" t="str">
        <f>Inputs!B2</f>
        <v>(For Rate Year Beginning April 1, 2016, Based on December 31, 2015 Data)</v>
      </c>
      <c r="C2" s="907"/>
      <c r="D2" s="907"/>
      <c r="E2" s="907"/>
      <c r="F2" s="907"/>
      <c r="G2" s="908"/>
      <c r="H2" s="908"/>
      <c r="I2" s="878"/>
      <c r="J2" s="878"/>
      <c r="K2" s="878"/>
    </row>
    <row r="3" spans="2:11" ht="7.5" customHeight="1">
      <c r="B3" s="256"/>
      <c r="C3" s="569"/>
      <c r="D3" s="257"/>
      <c r="E3" s="257"/>
      <c r="F3" s="257"/>
      <c r="G3" s="257"/>
      <c r="H3" s="257"/>
      <c r="I3" s="258"/>
      <c r="J3" s="257"/>
      <c r="K3" s="257"/>
    </row>
    <row r="4" spans="2:11" ht="14.25">
      <c r="B4" s="256"/>
      <c r="C4" s="569"/>
      <c r="D4" s="258"/>
      <c r="E4" s="259" t="s">
        <v>594</v>
      </c>
      <c r="F4" s="259" t="s">
        <v>595</v>
      </c>
      <c r="G4" s="259" t="s">
        <v>596</v>
      </c>
      <c r="H4" s="259" t="s">
        <v>597</v>
      </c>
      <c r="I4" s="259" t="s">
        <v>598</v>
      </c>
      <c r="J4" s="259" t="s">
        <v>599</v>
      </c>
      <c r="K4" s="259" t="s">
        <v>600</v>
      </c>
    </row>
    <row r="5" spans="2:11" ht="14.25">
      <c r="B5" s="260"/>
      <c r="C5" s="254"/>
      <c r="D5" s="261"/>
      <c r="E5" s="383"/>
      <c r="F5" s="909" t="s">
        <v>362</v>
      </c>
      <c r="G5" s="909" t="s">
        <v>363</v>
      </c>
      <c r="H5" s="384"/>
      <c r="I5" s="384"/>
      <c r="J5" s="384" t="s">
        <v>547</v>
      </c>
      <c r="K5" s="259" t="s">
        <v>496</v>
      </c>
    </row>
    <row r="6" spans="2:11" ht="13.5">
      <c r="B6" s="260"/>
      <c r="C6" s="254"/>
      <c r="D6" s="261"/>
      <c r="E6" s="385" t="s">
        <v>496</v>
      </c>
      <c r="F6" s="910"/>
      <c r="G6" s="910"/>
      <c r="H6" s="384" t="s">
        <v>414</v>
      </c>
      <c r="I6" s="384" t="s">
        <v>438</v>
      </c>
      <c r="J6" s="384" t="s">
        <v>601</v>
      </c>
      <c r="K6" s="257"/>
    </row>
    <row r="7" spans="2:11" ht="14.25">
      <c r="B7" s="260"/>
      <c r="C7" s="254"/>
      <c r="D7" s="261"/>
      <c r="E7" s="567" t="s">
        <v>602</v>
      </c>
      <c r="F7" s="911"/>
      <c r="G7" s="911"/>
      <c r="H7" s="567" t="s">
        <v>437</v>
      </c>
      <c r="I7" s="567" t="s">
        <v>437</v>
      </c>
      <c r="J7" s="567" t="s">
        <v>603</v>
      </c>
      <c r="K7" s="568" t="s">
        <v>283</v>
      </c>
    </row>
    <row r="8" spans="2:11" ht="13.5">
      <c r="B8" s="262" t="s">
        <v>270</v>
      </c>
      <c r="C8" s="262" t="s">
        <v>81</v>
      </c>
      <c r="D8" s="263" t="s">
        <v>604</v>
      </c>
      <c r="E8" s="261"/>
      <c r="F8" s="261"/>
      <c r="G8" s="261"/>
      <c r="H8" s="261"/>
      <c r="I8" s="261"/>
      <c r="J8" s="261"/>
      <c r="K8" s="261"/>
    </row>
    <row r="9" spans="2:11" ht="13.5">
      <c r="B9" s="575">
        <v>1</v>
      </c>
      <c r="C9" s="576">
        <v>190</v>
      </c>
      <c r="D9" s="577" t="s">
        <v>710</v>
      </c>
      <c r="E9" s="578">
        <v>3481775.82</v>
      </c>
      <c r="F9" s="578"/>
      <c r="G9" s="578"/>
      <c r="H9" s="578">
        <v>3481775.82</v>
      </c>
      <c r="I9" s="578"/>
      <c r="J9" s="364"/>
      <c r="K9" s="577"/>
    </row>
    <row r="10" spans="2:11" ht="13.5">
      <c r="B10" s="575">
        <v>2</v>
      </c>
      <c r="C10" s="576">
        <v>190</v>
      </c>
      <c r="D10" s="577" t="s">
        <v>630</v>
      </c>
      <c r="E10" s="578">
        <v>6512424.08</v>
      </c>
      <c r="F10" s="578"/>
      <c r="G10" s="578"/>
      <c r="H10" s="578"/>
      <c r="I10" s="578">
        <v>6512424.08</v>
      </c>
      <c r="J10" s="365"/>
      <c r="K10" s="577" t="s">
        <v>631</v>
      </c>
    </row>
    <row r="11" spans="2:11" ht="13.5">
      <c r="B11" s="575">
        <v>3</v>
      </c>
      <c r="C11" s="576">
        <v>190</v>
      </c>
      <c r="D11" s="577" t="s">
        <v>709</v>
      </c>
      <c r="E11" s="578">
        <v>403924.93</v>
      </c>
      <c r="F11" s="578"/>
      <c r="G11" s="578"/>
      <c r="H11" s="578">
        <v>403924.93</v>
      </c>
      <c r="I11" s="578"/>
      <c r="J11" s="365"/>
      <c r="K11" s="577"/>
    </row>
    <row r="12" spans="2:11" ht="13.5">
      <c r="B12" s="575">
        <v>4</v>
      </c>
      <c r="C12" s="576">
        <v>190</v>
      </c>
      <c r="D12" s="577" t="s">
        <v>632</v>
      </c>
      <c r="E12" s="578">
        <v>237877.4</v>
      </c>
      <c r="F12" s="578"/>
      <c r="G12" s="578"/>
      <c r="H12" s="578"/>
      <c r="I12" s="578">
        <v>237877.4</v>
      </c>
      <c r="J12" s="365"/>
      <c r="K12" s="577" t="s">
        <v>633</v>
      </c>
    </row>
    <row r="13" spans="2:11" ht="13.5">
      <c r="B13" s="575">
        <v>5</v>
      </c>
      <c r="C13" s="576">
        <v>190</v>
      </c>
      <c r="D13" s="577" t="s">
        <v>706</v>
      </c>
      <c r="E13" s="578">
        <v>3970892.67</v>
      </c>
      <c r="F13" s="578">
        <v>3970892.67</v>
      </c>
      <c r="G13" s="578"/>
      <c r="H13" s="578"/>
      <c r="I13" s="578"/>
      <c r="J13" s="365"/>
      <c r="K13" s="577" t="s">
        <v>708</v>
      </c>
    </row>
    <row r="14" spans="2:11" ht="13.5">
      <c r="B14" s="575">
        <v>6</v>
      </c>
      <c r="C14" s="576">
        <v>190</v>
      </c>
      <c r="D14" s="577" t="s">
        <v>824</v>
      </c>
      <c r="E14" s="578">
        <v>17126903.09</v>
      </c>
      <c r="F14" s="578">
        <v>17126903.09</v>
      </c>
      <c r="G14" s="578"/>
      <c r="H14" s="578"/>
      <c r="I14" s="578"/>
      <c r="J14" s="365"/>
      <c r="K14" s="577" t="s">
        <v>712</v>
      </c>
    </row>
    <row r="15" spans="2:11" ht="13.5">
      <c r="B15" s="366">
        <v>7</v>
      </c>
      <c r="C15" s="254"/>
      <c r="D15" s="266"/>
      <c r="E15" s="265"/>
      <c r="F15" s="265"/>
      <c r="G15" s="265"/>
      <c r="H15" s="265"/>
      <c r="I15" s="265"/>
      <c r="J15" s="265"/>
      <c r="K15" s="261"/>
    </row>
    <row r="16" spans="2:11" ht="13.5">
      <c r="B16" s="366">
        <v>8</v>
      </c>
      <c r="C16" s="254"/>
      <c r="D16" s="267" t="s">
        <v>47</v>
      </c>
      <c r="E16" s="265">
        <f>SUM(E9:E14)</f>
        <v>31733797.990000002</v>
      </c>
      <c r="F16" s="265">
        <f>SUM(F9:F14)</f>
        <v>21097795.759999998</v>
      </c>
      <c r="G16" s="652">
        <f>SUM(G9:G14)</f>
        <v>0</v>
      </c>
      <c r="H16" s="265">
        <f>SUM(H9:H14)</f>
        <v>3885700.75</v>
      </c>
      <c r="I16" s="265">
        <f>SUM(I9:I14)</f>
        <v>6750301.48</v>
      </c>
      <c r="J16" s="265"/>
      <c r="K16" s="261"/>
    </row>
    <row r="17" spans="2:11" ht="13.5">
      <c r="B17" s="366">
        <v>9</v>
      </c>
      <c r="C17" s="254"/>
      <c r="D17" s="267" t="s">
        <v>796</v>
      </c>
      <c r="E17" s="346">
        <f>Inputs!D43</f>
        <v>31733798</v>
      </c>
      <c r="F17" s="265"/>
      <c r="G17" s="265"/>
      <c r="H17" s="265"/>
      <c r="I17" s="265"/>
      <c r="J17" s="265"/>
      <c r="K17" s="261"/>
    </row>
    <row r="18" spans="2:11" ht="13.5">
      <c r="B18" s="366">
        <v>10</v>
      </c>
      <c r="C18" s="570"/>
      <c r="D18" s="268" t="s">
        <v>48</v>
      </c>
      <c r="E18" s="269"/>
      <c r="F18" s="651">
        <f>0</f>
        <v>0</v>
      </c>
      <c r="G18" s="651">
        <f>1</f>
        <v>1</v>
      </c>
      <c r="H18" s="651">
        <f>AppendixA!H27</f>
        <v>0.07863175987286657</v>
      </c>
      <c r="I18" s="651">
        <f>AppendixA!H16</f>
        <v>0.045331845568303775</v>
      </c>
      <c r="J18" s="261"/>
      <c r="K18" s="261"/>
    </row>
    <row r="19" spans="2:11" ht="13.5">
      <c r="B19" s="366">
        <v>11</v>
      </c>
      <c r="C19" s="254"/>
      <c r="D19" s="267" t="s">
        <v>558</v>
      </c>
      <c r="E19" s="265"/>
      <c r="F19" s="371">
        <f>F16*F18</f>
        <v>0</v>
      </c>
      <c r="G19" s="371">
        <f>G16*G18</f>
        <v>0</v>
      </c>
      <c r="H19" s="265">
        <f>H16*H18</f>
        <v>305539.4883118175</v>
      </c>
      <c r="I19" s="265">
        <f>I16*I18</f>
        <v>306003.6242308524</v>
      </c>
      <c r="J19" s="749">
        <f>SUM(F19:I19)</f>
        <v>611543.11254267</v>
      </c>
      <c r="K19" s="261"/>
    </row>
    <row r="20" spans="2:11" ht="13.5">
      <c r="B20" s="366">
        <v>12</v>
      </c>
      <c r="C20" s="254"/>
      <c r="D20" s="267"/>
      <c r="E20" s="265"/>
      <c r="F20" s="265"/>
      <c r="G20" s="265"/>
      <c r="H20" s="265"/>
      <c r="I20" s="265"/>
      <c r="J20" s="270"/>
      <c r="K20" s="261"/>
    </row>
    <row r="21" spans="2:11" ht="13.5">
      <c r="B21" s="366">
        <v>13</v>
      </c>
      <c r="C21" s="254"/>
      <c r="D21" s="267"/>
      <c r="E21" s="261"/>
      <c r="F21" s="261"/>
      <c r="G21" s="261"/>
      <c r="H21" s="271"/>
      <c r="I21" s="271"/>
      <c r="J21" s="261"/>
      <c r="K21" s="261"/>
    </row>
    <row r="22" spans="2:11" ht="13.5">
      <c r="B22" s="575">
        <f>B21+1</f>
        <v>14</v>
      </c>
      <c r="C22" s="576">
        <v>282</v>
      </c>
      <c r="D22" s="577" t="s">
        <v>707</v>
      </c>
      <c r="E22" s="578">
        <v>-60679032.68</v>
      </c>
      <c r="F22" s="578"/>
      <c r="G22" s="578"/>
      <c r="H22" s="578">
        <v>-60679032.68</v>
      </c>
      <c r="I22" s="578"/>
      <c r="J22" s="365"/>
      <c r="K22" s="577" t="s">
        <v>814</v>
      </c>
    </row>
    <row r="23" spans="2:11" ht="13.5">
      <c r="B23" s="575">
        <f>B22+1</f>
        <v>15</v>
      </c>
      <c r="C23" s="576">
        <v>282</v>
      </c>
      <c r="D23" s="577" t="s">
        <v>823</v>
      </c>
      <c r="E23" s="578">
        <v>-10631507.87</v>
      </c>
      <c r="F23" s="578">
        <v>-10631507.87</v>
      </c>
      <c r="G23" s="578"/>
      <c r="H23" s="578"/>
      <c r="I23" s="578"/>
      <c r="J23" s="365"/>
      <c r="K23" s="577" t="s">
        <v>712</v>
      </c>
    </row>
    <row r="24" spans="2:11" ht="13.5">
      <c r="B24" s="366">
        <f>+B23+1</f>
        <v>16</v>
      </c>
      <c r="C24" s="566"/>
      <c r="D24" s="261"/>
      <c r="E24" s="265"/>
      <c r="F24" s="265"/>
      <c r="G24" s="265"/>
      <c r="H24" s="265"/>
      <c r="I24" s="265"/>
      <c r="J24" s="265"/>
      <c r="K24" s="272"/>
    </row>
    <row r="25" spans="2:11" ht="13.5">
      <c r="B25" s="366">
        <f aca="true" t="shared" si="0" ref="B25:B30">+B24+1</f>
        <v>17</v>
      </c>
      <c r="C25" s="566"/>
      <c r="D25" s="273" t="s">
        <v>547</v>
      </c>
      <c r="E25" s="265">
        <f>SUM(E22:E23)</f>
        <v>-71310540.55</v>
      </c>
      <c r="F25" s="265">
        <f>SUM(F22:F23)</f>
        <v>-10631507.87</v>
      </c>
      <c r="G25" s="652">
        <f>SUM(G22:G23)</f>
        <v>0</v>
      </c>
      <c r="H25" s="265">
        <f>SUM(H22:H23)</f>
        <v>-60679032.68</v>
      </c>
      <c r="I25" s="652">
        <f>SUM(I22:I23)</f>
        <v>0</v>
      </c>
      <c r="J25" s="265"/>
      <c r="K25" s="272"/>
    </row>
    <row r="26" spans="2:11" ht="13.5">
      <c r="B26" s="366">
        <f t="shared" si="0"/>
        <v>18</v>
      </c>
      <c r="C26" s="566"/>
      <c r="D26" s="273" t="s">
        <v>795</v>
      </c>
      <c r="E26" s="347">
        <f>-Inputs!D44+-Inputs!D45</f>
        <v>-71310541</v>
      </c>
      <c r="F26" s="265"/>
      <c r="G26" s="265"/>
      <c r="H26" s="265"/>
      <c r="I26" s="265"/>
      <c r="J26" s="265"/>
      <c r="K26" s="272"/>
    </row>
    <row r="27" spans="2:11" ht="13.5">
      <c r="B27" s="366">
        <f t="shared" si="0"/>
        <v>19</v>
      </c>
      <c r="C27" s="566"/>
      <c r="D27" s="268" t="s">
        <v>48</v>
      </c>
      <c r="E27" s="269"/>
      <c r="F27" s="651">
        <f>F18</f>
        <v>0</v>
      </c>
      <c r="G27" s="651">
        <f>G18</f>
        <v>1</v>
      </c>
      <c r="H27" s="651">
        <f>H18</f>
        <v>0.07863175987286657</v>
      </c>
      <c r="I27" s="651">
        <f>I18</f>
        <v>0.045331845568303775</v>
      </c>
      <c r="J27" s="261"/>
      <c r="K27" s="272"/>
    </row>
    <row r="28" spans="2:11" ht="13.5">
      <c r="B28" s="366">
        <f t="shared" si="0"/>
        <v>20</v>
      </c>
      <c r="C28" s="571"/>
      <c r="D28" s="267" t="s">
        <v>558</v>
      </c>
      <c r="E28" s="265"/>
      <c r="F28" s="265">
        <f>F25*F27</f>
        <v>0</v>
      </c>
      <c r="G28" s="652">
        <f>G25*G27</f>
        <v>0</v>
      </c>
      <c r="H28" s="265">
        <f>H25*H27</f>
        <v>-4771299.127011583</v>
      </c>
      <c r="I28" s="652">
        <f>I25*I27</f>
        <v>0</v>
      </c>
      <c r="J28" s="749">
        <f>SUM(F28:I28)</f>
        <v>-4771299.127011583</v>
      </c>
      <c r="K28" s="261"/>
    </row>
    <row r="29" spans="2:11" ht="13.5">
      <c r="B29" s="366">
        <f t="shared" si="0"/>
        <v>21</v>
      </c>
      <c r="C29" s="571"/>
      <c r="D29" s="267"/>
      <c r="E29" s="265"/>
      <c r="F29" s="265"/>
      <c r="G29" s="265"/>
      <c r="H29" s="265"/>
      <c r="I29" s="265"/>
      <c r="J29" s="270"/>
      <c r="K29" s="261"/>
    </row>
    <row r="30" spans="2:11" ht="13.5">
      <c r="B30" s="366">
        <f t="shared" si="0"/>
        <v>22</v>
      </c>
      <c r="C30" s="572"/>
      <c r="D30" s="267"/>
      <c r="E30" s="265"/>
      <c r="F30" s="255"/>
      <c r="G30" s="257"/>
      <c r="H30" s="265"/>
      <c r="I30" s="265"/>
      <c r="J30" s="270"/>
      <c r="K30" s="261"/>
    </row>
    <row r="31" spans="2:11" ht="13.5">
      <c r="B31" s="575">
        <f>B30+1</f>
        <v>23</v>
      </c>
      <c r="C31" s="576">
        <v>283</v>
      </c>
      <c r="D31" s="577" t="s">
        <v>705</v>
      </c>
      <c r="E31" s="578">
        <v>-2568604</v>
      </c>
      <c r="F31" s="578">
        <v>-2568604</v>
      </c>
      <c r="G31" s="578"/>
      <c r="H31" s="578"/>
      <c r="I31" s="578"/>
      <c r="J31" s="365"/>
      <c r="K31" s="577" t="s">
        <v>811</v>
      </c>
    </row>
    <row r="32" spans="2:11" ht="13.5">
      <c r="B32" s="575">
        <f>B31+1</f>
        <v>24</v>
      </c>
      <c r="C32" s="576">
        <v>283</v>
      </c>
      <c r="D32" s="577" t="s">
        <v>813</v>
      </c>
      <c r="E32" s="578">
        <v>-10615594.41</v>
      </c>
      <c r="F32" s="578">
        <v>-10615594.41</v>
      </c>
      <c r="G32" s="578"/>
      <c r="H32" s="578"/>
      <c r="I32" s="578"/>
      <c r="J32" s="365"/>
      <c r="K32" s="577" t="s">
        <v>812</v>
      </c>
    </row>
    <row r="33" spans="2:11" ht="13.5">
      <c r="B33" s="575">
        <f>B32+1</f>
        <v>25</v>
      </c>
      <c r="C33" s="576">
        <v>283</v>
      </c>
      <c r="D33" s="577" t="s">
        <v>713</v>
      </c>
      <c r="E33" s="578">
        <v>-11498146.38</v>
      </c>
      <c r="F33" s="578">
        <v>-11498146.38</v>
      </c>
      <c r="G33" s="578"/>
      <c r="H33" s="578"/>
      <c r="I33" s="578"/>
      <c r="J33" s="365"/>
      <c r="K33" s="577" t="s">
        <v>712</v>
      </c>
    </row>
    <row r="34" spans="2:11" ht="13.5">
      <c r="B34" s="366">
        <f>+B33+1</f>
        <v>26</v>
      </c>
      <c r="C34" s="264"/>
      <c r="D34" s="261"/>
      <c r="E34" s="265"/>
      <c r="F34" s="265"/>
      <c r="G34" s="265"/>
      <c r="H34" s="265"/>
      <c r="I34" s="265"/>
      <c r="J34" s="265"/>
      <c r="K34" s="261"/>
    </row>
    <row r="35" spans="2:11" ht="13.5">
      <c r="B35" s="366">
        <f aca="true" t="shared" si="1" ref="B35:B40">+B34+1</f>
        <v>27</v>
      </c>
      <c r="C35" s="264"/>
      <c r="D35" s="267" t="s">
        <v>547</v>
      </c>
      <c r="E35" s="265">
        <f>SUM(E31:E33)</f>
        <v>-24682344.79</v>
      </c>
      <c r="F35" s="265">
        <f>SUM(F31:F33)</f>
        <v>-24682344.79</v>
      </c>
      <c r="G35" s="652">
        <f>SUM(G31:G33)</f>
        <v>0</v>
      </c>
      <c r="H35" s="652">
        <f>SUM(H31:H33)</f>
        <v>0</v>
      </c>
      <c r="I35" s="652">
        <f>SUM(I31:I33)</f>
        <v>0</v>
      </c>
      <c r="J35" s="265"/>
      <c r="K35" s="261"/>
    </row>
    <row r="36" spans="2:11" ht="13.5">
      <c r="B36" s="366">
        <f t="shared" si="1"/>
        <v>28</v>
      </c>
      <c r="C36" s="264"/>
      <c r="D36" s="267" t="s">
        <v>728</v>
      </c>
      <c r="E36" s="346">
        <f>-Inputs!D46</f>
        <v>-24682345</v>
      </c>
      <c r="F36" s="265"/>
      <c r="G36" s="652"/>
      <c r="H36" s="652"/>
      <c r="I36" s="652"/>
      <c r="J36" s="265"/>
      <c r="K36" s="586"/>
    </row>
    <row r="37" spans="2:11" ht="13.5">
      <c r="B37" s="366">
        <f t="shared" si="1"/>
        <v>29</v>
      </c>
      <c r="C37" s="264"/>
      <c r="D37" s="268" t="s">
        <v>48</v>
      </c>
      <c r="E37" s="269"/>
      <c r="F37" s="651">
        <f>F27</f>
        <v>0</v>
      </c>
      <c r="G37" s="651">
        <f>G18</f>
        <v>1</v>
      </c>
      <c r="H37" s="651">
        <f>H27</f>
        <v>0.07863175987286657</v>
      </c>
      <c r="I37" s="651">
        <f>I27</f>
        <v>0.045331845568303775</v>
      </c>
      <c r="J37" s="261"/>
      <c r="K37" s="261"/>
    </row>
    <row r="38" spans="2:11" ht="13.5">
      <c r="B38" s="366">
        <f t="shared" si="1"/>
        <v>30</v>
      </c>
      <c r="C38" s="254"/>
      <c r="D38" s="267" t="s">
        <v>558</v>
      </c>
      <c r="E38" s="265"/>
      <c r="F38" s="652">
        <f>F35*F37</f>
        <v>0</v>
      </c>
      <c r="G38" s="652">
        <f>G35*G37</f>
        <v>0</v>
      </c>
      <c r="H38" s="652">
        <f>H35*H37</f>
        <v>0</v>
      </c>
      <c r="I38" s="652">
        <f>I35*I37</f>
        <v>0</v>
      </c>
      <c r="J38" s="653">
        <f>SUM(F38:I38)</f>
        <v>0</v>
      </c>
      <c r="K38" s="261"/>
    </row>
    <row r="39" spans="2:11" ht="14.25" thickBot="1">
      <c r="B39" s="366">
        <f t="shared" si="1"/>
        <v>31</v>
      </c>
      <c r="C39" s="254"/>
      <c r="D39" s="267"/>
      <c r="E39" s="265"/>
      <c r="F39" s="265"/>
      <c r="G39" s="265"/>
      <c r="H39" s="265"/>
      <c r="I39" s="265"/>
      <c r="J39" s="270"/>
      <c r="K39" s="261"/>
    </row>
    <row r="40" spans="2:11" ht="14.25" thickBot="1">
      <c r="B40" s="366">
        <f t="shared" si="1"/>
        <v>32</v>
      </c>
      <c r="D40" s="267" t="s">
        <v>773</v>
      </c>
      <c r="E40" s="265"/>
      <c r="F40" s="265"/>
      <c r="G40" s="265"/>
      <c r="H40" s="265"/>
      <c r="I40" s="265"/>
      <c r="J40" s="750">
        <f>J19+J28+J38</f>
        <v>-4159756.014468913</v>
      </c>
      <c r="K40" s="261" t="s">
        <v>200</v>
      </c>
    </row>
    <row r="41" spans="2:11" ht="13.5">
      <c r="B41" s="264"/>
      <c r="D41" s="267"/>
      <c r="E41" s="265"/>
      <c r="F41" s="265"/>
      <c r="G41" s="265"/>
      <c r="H41" s="265"/>
      <c r="I41" s="265"/>
      <c r="J41" s="270"/>
      <c r="K41" s="261"/>
    </row>
    <row r="42" spans="2:11" ht="16.5">
      <c r="B42" s="264"/>
      <c r="C42" s="573"/>
      <c r="D42" s="376"/>
      <c r="E42" s="377"/>
      <c r="F42" s="377"/>
      <c r="G42" s="377"/>
      <c r="H42" s="377"/>
      <c r="I42" s="377"/>
      <c r="J42" s="378"/>
      <c r="K42" s="379"/>
    </row>
    <row r="43" spans="2:11" ht="16.5">
      <c r="B43" s="264"/>
      <c r="C43" s="573"/>
      <c r="D43" s="376"/>
      <c r="E43" s="377"/>
      <c r="F43" s="377"/>
      <c r="G43" s="377"/>
      <c r="H43" s="377"/>
      <c r="I43" s="377"/>
      <c r="J43" s="378"/>
      <c r="K43" s="379"/>
    </row>
    <row r="44" spans="2:11" ht="13.5">
      <c r="B44" s="254"/>
      <c r="C44" s="574"/>
      <c r="D44" s="376"/>
      <c r="E44" s="379"/>
      <c r="F44" s="380"/>
      <c r="G44" s="381"/>
      <c r="H44" s="380"/>
      <c r="I44" s="380"/>
      <c r="J44" s="382"/>
      <c r="K44" s="379"/>
    </row>
    <row r="45" spans="2:11" ht="13.5">
      <c r="B45" s="912" t="s">
        <v>463</v>
      </c>
      <c r="C45" s="912"/>
      <c r="D45" s="912"/>
      <c r="E45" s="912"/>
      <c r="F45" s="912"/>
      <c r="G45" s="912"/>
      <c r="H45" s="912"/>
      <c r="I45" s="912"/>
      <c r="J45" s="912"/>
      <c r="K45" s="912"/>
    </row>
    <row r="46" spans="2:11" ht="13.5">
      <c r="B46" s="913" t="s">
        <v>565</v>
      </c>
      <c r="C46" s="913"/>
      <c r="D46" s="913"/>
      <c r="E46" s="913"/>
      <c r="F46" s="913"/>
      <c r="G46" s="913"/>
      <c r="H46" s="913"/>
      <c r="I46" s="913"/>
      <c r="J46" s="913"/>
      <c r="K46" s="913"/>
    </row>
  </sheetData>
  <sheetProtection/>
  <mergeCells count="6">
    <mergeCell ref="B1:K1"/>
    <mergeCell ref="B2:K2"/>
    <mergeCell ref="F5:F7"/>
    <mergeCell ref="G5:G7"/>
    <mergeCell ref="B45:K45"/>
    <mergeCell ref="B46:K46"/>
  </mergeCells>
  <printOptions horizontalCentered="1"/>
  <pageMargins left="0.2" right="0.2" top="0.75" bottom="0.75" header="0.3" footer="0.3"/>
  <pageSetup horizontalDpi="600" verticalDpi="600" orientation="landscape" scale="55"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73"/>
  <sheetViews>
    <sheetView zoomScale="75" zoomScaleNormal="75" zoomScaleSheetLayoutView="80" workbookViewId="0" topLeftCell="A25">
      <selection activeCell="E21" sqref="E21"/>
    </sheetView>
  </sheetViews>
  <sheetFormatPr defaultColWidth="9.140625" defaultRowHeight="12.75"/>
  <cols>
    <col min="1" max="1" width="4.7109375" style="102" customWidth="1"/>
    <col min="2" max="2" width="5.7109375" style="102" customWidth="1"/>
    <col min="3" max="3" width="63.7109375" style="102" customWidth="1"/>
    <col min="4" max="4" width="3.140625" style="102" customWidth="1"/>
    <col min="5" max="5" width="16.7109375" style="145" customWidth="1"/>
    <col min="6" max="6" width="12.7109375" style="102" customWidth="1"/>
    <col min="7" max="7" width="12.00390625" style="102" bestFit="1" customWidth="1"/>
    <col min="8" max="16384" width="9.140625" style="102" customWidth="1"/>
  </cols>
  <sheetData>
    <row r="1" spans="1:8" ht="17.25">
      <c r="A1" s="916"/>
      <c r="B1" s="916"/>
      <c r="C1" s="916"/>
      <c r="D1" s="916"/>
      <c r="E1" s="916"/>
      <c r="F1" s="916"/>
      <c r="G1" s="916"/>
      <c r="H1" s="917"/>
    </row>
    <row r="2" spans="1:11" s="68" customFormat="1" ht="21">
      <c r="A2" s="47"/>
      <c r="C2" s="124"/>
      <c r="D2" s="102"/>
      <c r="E2" s="145"/>
      <c r="F2" s="102"/>
      <c r="G2" s="49"/>
      <c r="H2" s="49"/>
      <c r="I2" s="49"/>
      <c r="J2" s="49"/>
      <c r="K2" s="45"/>
    </row>
    <row r="3" spans="1:8" s="68" customFormat="1" ht="18" customHeight="1">
      <c r="A3" s="918" t="s">
        <v>618</v>
      </c>
      <c r="B3" s="919"/>
      <c r="C3" s="919"/>
      <c r="D3" s="919"/>
      <c r="E3" s="919"/>
      <c r="F3" s="920"/>
      <c r="G3" s="920"/>
      <c r="H3" s="920"/>
    </row>
    <row r="4" spans="1:8" s="68" customFormat="1" ht="18" customHeight="1">
      <c r="A4" s="921" t="str">
        <f>Inputs!B2</f>
        <v>(For Rate Year Beginning April 1, 2016, Based on December 31, 2015 Data)</v>
      </c>
      <c r="B4" s="921"/>
      <c r="C4" s="921"/>
      <c r="D4" s="921"/>
      <c r="E4" s="921"/>
      <c r="F4" s="921"/>
      <c r="G4" s="921"/>
      <c r="H4" s="921"/>
    </row>
    <row r="5" spans="1:4" ht="12.75">
      <c r="A5" s="68"/>
      <c r="B5" s="68"/>
      <c r="C5" s="68"/>
      <c r="D5" s="48"/>
    </row>
    <row r="6" spans="1:7" ht="12.75">
      <c r="A6" s="68"/>
      <c r="B6" s="68"/>
      <c r="C6" s="68"/>
      <c r="D6" s="48"/>
      <c r="E6" s="161" t="s">
        <v>201</v>
      </c>
      <c r="F6" s="161" t="s">
        <v>202</v>
      </c>
      <c r="G6" s="161" t="s">
        <v>203</v>
      </c>
    </row>
    <row r="8" spans="1:8" s="68" customFormat="1" ht="12.75">
      <c r="A8" s="102"/>
      <c r="B8" s="102"/>
      <c r="C8" s="102"/>
      <c r="D8" s="78"/>
      <c r="E8" s="78" t="s">
        <v>204</v>
      </c>
      <c r="F8" s="78"/>
      <c r="G8" s="78" t="s">
        <v>443</v>
      </c>
      <c r="H8" s="78"/>
    </row>
    <row r="9" spans="1:8" s="68" customFormat="1" ht="12.75">
      <c r="A9" s="370" t="s">
        <v>121</v>
      </c>
      <c r="B9" s="112"/>
      <c r="D9" s="78"/>
      <c r="E9" s="78" t="s">
        <v>442</v>
      </c>
      <c r="F9" s="78" t="s">
        <v>164</v>
      </c>
      <c r="G9" s="78" t="s">
        <v>444</v>
      </c>
      <c r="H9" s="78"/>
    </row>
    <row r="10" spans="1:8" s="68" customFormat="1" ht="12.75">
      <c r="A10" s="112"/>
      <c r="B10" s="112"/>
      <c r="D10" s="78"/>
      <c r="E10" s="146"/>
      <c r="F10" s="78"/>
      <c r="G10" s="78"/>
      <c r="H10" s="78"/>
    </row>
    <row r="11" spans="1:8" s="68" customFormat="1" ht="12.75">
      <c r="A11" s="112"/>
      <c r="B11" s="112"/>
      <c r="D11" s="78"/>
      <c r="E11" s="146"/>
      <c r="F11" s="78"/>
      <c r="G11" s="78"/>
      <c r="H11" s="78"/>
    </row>
    <row r="12" spans="1:8" s="68" customFormat="1" ht="12.75">
      <c r="A12" s="112"/>
      <c r="B12" s="112"/>
      <c r="C12" s="375" t="s">
        <v>655</v>
      </c>
      <c r="D12" s="78"/>
      <c r="E12" s="146"/>
      <c r="F12" s="78"/>
      <c r="G12" s="78"/>
      <c r="H12" s="78"/>
    </row>
    <row r="13" spans="4:8" s="68" customFormat="1" ht="13.5" customHeight="1">
      <c r="D13" s="78"/>
      <c r="E13" s="146"/>
      <c r="F13" s="922" t="s">
        <v>486</v>
      </c>
      <c r="G13" s="78"/>
      <c r="H13" s="86"/>
    </row>
    <row r="14" spans="1:9" s="68" customFormat="1" ht="13.5" customHeight="1">
      <c r="A14" s="147"/>
      <c r="B14" s="370" t="s">
        <v>120</v>
      </c>
      <c r="D14" s="78"/>
      <c r="E14" s="148"/>
      <c r="F14" s="923"/>
      <c r="G14" s="78"/>
      <c r="H14" s="120"/>
      <c r="I14" s="45"/>
    </row>
    <row r="15" spans="1:9" s="68" customFormat="1" ht="12.75">
      <c r="A15" s="147"/>
      <c r="D15" s="78"/>
      <c r="E15" s="148"/>
      <c r="F15" s="78"/>
      <c r="G15" s="78"/>
      <c r="H15" s="343"/>
      <c r="I15" s="45"/>
    </row>
    <row r="16" spans="1:10" s="68" customFormat="1" ht="12.75" customHeight="1">
      <c r="A16" s="147">
        <v>1</v>
      </c>
      <c r="B16" s="68" t="s">
        <v>18</v>
      </c>
      <c r="C16" s="45"/>
      <c r="D16" s="149"/>
      <c r="E16" s="156">
        <f>+Inputs!D75+Inputs!D76+Inputs!D77</f>
        <v>3972497.9699999997</v>
      </c>
      <c r="F16" s="150"/>
      <c r="G16" s="45"/>
      <c r="H16" s="149"/>
      <c r="I16" s="45"/>
      <c r="J16" s="45"/>
    </row>
    <row r="17" spans="1:10" s="68" customFormat="1" ht="12.75" customHeight="1">
      <c r="A17" s="147"/>
      <c r="B17" s="925" t="s">
        <v>774</v>
      </c>
      <c r="C17" s="926"/>
      <c r="D17" s="149"/>
      <c r="E17" s="156"/>
      <c r="F17" s="150"/>
      <c r="G17" s="45"/>
      <c r="H17" s="149"/>
      <c r="I17" s="45"/>
      <c r="J17" s="45"/>
    </row>
    <row r="18" spans="1:10" s="68" customFormat="1" ht="12.75" customHeight="1">
      <c r="A18" s="147"/>
      <c r="B18" s="926"/>
      <c r="C18" s="926"/>
      <c r="D18" s="149"/>
      <c r="E18" s="156"/>
      <c r="F18" s="150"/>
      <c r="G18" s="45"/>
      <c r="H18" s="149"/>
      <c r="I18" s="45"/>
      <c r="J18" s="45"/>
    </row>
    <row r="19" spans="1:10" s="68" customFormat="1" ht="12.75" customHeight="1">
      <c r="A19" s="147">
        <v>2</v>
      </c>
      <c r="F19" s="150"/>
      <c r="G19" s="45"/>
      <c r="H19" s="149"/>
      <c r="I19" s="45"/>
      <c r="J19" s="45"/>
    </row>
    <row r="20" spans="1:10" s="68" customFormat="1" ht="12.75" customHeight="1">
      <c r="A20" s="147"/>
      <c r="F20" s="150"/>
      <c r="G20" s="45"/>
      <c r="H20" s="149"/>
      <c r="I20" s="45"/>
      <c r="J20" s="45"/>
    </row>
    <row r="21" spans="1:10" s="68" customFormat="1" ht="12.75" customHeight="1">
      <c r="A21" s="147">
        <v>3</v>
      </c>
      <c r="B21" s="68" t="s">
        <v>775</v>
      </c>
      <c r="E21" s="487">
        <f>Inputs!D81</f>
        <v>69906.43000000001</v>
      </c>
      <c r="F21" s="150"/>
      <c r="G21" s="45"/>
      <c r="H21" s="120"/>
      <c r="I21" s="45"/>
      <c r="J21" s="45"/>
    </row>
    <row r="22" spans="1:8" s="68" customFormat="1" ht="12.75" customHeight="1">
      <c r="A22" s="147">
        <v>4</v>
      </c>
      <c r="C22" s="45"/>
      <c r="D22" s="45"/>
      <c r="E22" s="156"/>
      <c r="F22" s="150"/>
      <c r="H22" s="151"/>
    </row>
    <row r="23" spans="1:8" s="68" customFormat="1" ht="12.75" customHeight="1">
      <c r="A23" s="147">
        <v>5</v>
      </c>
      <c r="C23" s="149"/>
      <c r="D23" s="45"/>
      <c r="E23" s="156"/>
      <c r="H23" s="151"/>
    </row>
    <row r="24" spans="1:8" s="68" customFormat="1" ht="12.75" customHeight="1">
      <c r="A24" s="147">
        <v>6</v>
      </c>
      <c r="C24" s="45"/>
      <c r="D24" s="149"/>
      <c r="E24" s="338"/>
      <c r="F24" s="150"/>
      <c r="H24" s="151"/>
    </row>
    <row r="25" spans="1:8" s="68" customFormat="1" ht="12.75" customHeight="1">
      <c r="A25" s="147">
        <v>7</v>
      </c>
      <c r="B25" s="112" t="s">
        <v>70</v>
      </c>
      <c r="D25" s="151"/>
      <c r="E25" s="152">
        <f>SUM(E16:E24)</f>
        <v>4042404.4</v>
      </c>
      <c r="F25" s="344">
        <f>AppendixA!H$27</f>
        <v>0.07863175987286657</v>
      </c>
      <c r="G25" s="751">
        <f>+E25*F25</f>
        <v>317861.3720898192</v>
      </c>
      <c r="H25" s="151"/>
    </row>
    <row r="26" spans="1:8" s="68" customFormat="1" ht="12.75" customHeight="1">
      <c r="A26" s="147"/>
      <c r="B26" s="112"/>
      <c r="D26" s="151"/>
      <c r="E26" s="152"/>
      <c r="F26" s="344"/>
      <c r="G26" s="752"/>
      <c r="H26" s="151"/>
    </row>
    <row r="27" spans="1:8" s="68" customFormat="1" ht="12.75" customHeight="1">
      <c r="A27" s="147"/>
      <c r="B27" s="112"/>
      <c r="D27" s="151"/>
      <c r="E27" s="152"/>
      <c r="F27" s="344"/>
      <c r="G27" s="752"/>
      <c r="H27" s="151"/>
    </row>
    <row r="28" spans="1:8" s="68" customFormat="1" ht="21" customHeight="1">
      <c r="A28" s="147"/>
      <c r="D28" s="151"/>
      <c r="E28" s="153"/>
      <c r="F28" s="927" t="s">
        <v>556</v>
      </c>
      <c r="G28" s="149"/>
      <c r="H28" s="151"/>
    </row>
    <row r="29" spans="1:8" s="68" customFormat="1" ht="21" customHeight="1">
      <c r="A29" s="147"/>
      <c r="B29" s="370" t="s">
        <v>119</v>
      </c>
      <c r="D29" s="151"/>
      <c r="E29" s="153"/>
      <c r="F29" s="928"/>
      <c r="G29" s="149"/>
      <c r="H29" s="151"/>
    </row>
    <row r="30" spans="1:8" s="68" customFormat="1" ht="12.75" customHeight="1">
      <c r="A30" s="147"/>
      <c r="D30" s="151"/>
      <c r="E30" s="153"/>
      <c r="F30" s="149"/>
      <c r="G30" s="149"/>
      <c r="H30" s="151"/>
    </row>
    <row r="31" spans="1:8" s="68" customFormat="1" ht="12.75" customHeight="1">
      <c r="A31" s="147">
        <v>8</v>
      </c>
      <c r="B31" s="68" t="s">
        <v>776</v>
      </c>
      <c r="C31" s="45"/>
      <c r="D31" s="154"/>
      <c r="E31" s="156">
        <f>+Inputs!D82+Inputs!D83</f>
        <v>879385.3000000004</v>
      </c>
      <c r="F31" s="753"/>
      <c r="G31" s="753"/>
      <c r="H31" s="154"/>
    </row>
    <row r="32" spans="1:7" s="68" customFormat="1" ht="12.75">
      <c r="A32" s="147">
        <v>9</v>
      </c>
      <c r="B32" s="68" t="s">
        <v>778</v>
      </c>
      <c r="C32" s="45"/>
      <c r="E32" s="156">
        <f>+Inputs!D84</f>
        <v>6816.94</v>
      </c>
      <c r="F32" s="45"/>
      <c r="G32" s="45"/>
    </row>
    <row r="33" spans="1:7" s="68" customFormat="1" ht="12.75">
      <c r="A33" s="147">
        <v>10</v>
      </c>
      <c r="B33" s="68" t="s">
        <v>777</v>
      </c>
      <c r="C33" s="45"/>
      <c r="E33" s="156">
        <f>+Inputs!D85</f>
        <v>4090.16</v>
      </c>
      <c r="F33" s="45"/>
      <c r="G33" s="45"/>
    </row>
    <row r="34" spans="1:7" s="68" customFormat="1" ht="12.75">
      <c r="A34" s="147">
        <v>11</v>
      </c>
      <c r="C34" s="45"/>
      <c r="E34" s="157"/>
      <c r="F34" s="45"/>
      <c r="G34" s="45"/>
    </row>
    <row r="35" spans="1:7" s="68" customFormat="1" ht="12.75">
      <c r="A35" s="147">
        <v>12</v>
      </c>
      <c r="C35" s="45"/>
      <c r="E35" s="339"/>
      <c r="F35" s="45"/>
      <c r="G35" s="754"/>
    </row>
    <row r="36" spans="1:7" s="68" customFormat="1" ht="12.75">
      <c r="A36" s="147">
        <v>13</v>
      </c>
      <c r="B36" s="112" t="s">
        <v>568</v>
      </c>
      <c r="E36" s="152">
        <f>SUM(E31:E35)</f>
        <v>890292.4000000004</v>
      </c>
      <c r="F36" s="755">
        <f>AppendixA!H16</f>
        <v>0.045331845568303775</v>
      </c>
      <c r="G36" s="751">
        <f>+F36*E36</f>
        <v>40358.597587434546</v>
      </c>
    </row>
    <row r="37" spans="1:7" s="68" customFormat="1" ht="12.75">
      <c r="A37" s="147"/>
      <c r="B37" s="112"/>
      <c r="C37" s="153"/>
      <c r="E37" s="126"/>
      <c r="F37" s="45"/>
      <c r="G37" s="45"/>
    </row>
    <row r="38" spans="1:7" s="68" customFormat="1" ht="12.75">
      <c r="A38" s="147"/>
      <c r="E38" s="126"/>
      <c r="F38" s="45"/>
      <c r="G38" s="45"/>
    </row>
    <row r="39" spans="1:7" s="68" customFormat="1" ht="12.75">
      <c r="A39" s="147">
        <v>14</v>
      </c>
      <c r="B39" s="112" t="s">
        <v>205</v>
      </c>
      <c r="E39" s="155"/>
      <c r="G39" s="751">
        <f>G36+G25</f>
        <v>358219.96967725374</v>
      </c>
    </row>
    <row r="40" spans="1:5" s="68" customFormat="1" ht="12.75">
      <c r="A40" s="147"/>
      <c r="C40" s="58"/>
      <c r="E40" s="126"/>
    </row>
    <row r="41" spans="1:6" s="68" customFormat="1" ht="12.75">
      <c r="A41" s="147"/>
      <c r="C41" s="58"/>
      <c r="E41" s="126"/>
      <c r="F41" s="156"/>
    </row>
    <row r="42" spans="1:5" s="68" customFormat="1" ht="12.75">
      <c r="A42" s="147"/>
      <c r="C42" s="375" t="s">
        <v>656</v>
      </c>
      <c r="E42" s="126"/>
    </row>
    <row r="43" spans="1:10" s="68" customFormat="1" ht="12.75">
      <c r="A43" s="147"/>
      <c r="E43" s="126"/>
      <c r="G43" s="88"/>
      <c r="H43" s="45"/>
      <c r="I43" s="45"/>
      <c r="J43" s="157"/>
    </row>
    <row r="44" spans="1:19" ht="12.75">
      <c r="A44" s="147">
        <v>15</v>
      </c>
      <c r="B44" s="68" t="s">
        <v>779</v>
      </c>
      <c r="C44" s="45"/>
      <c r="D44" s="45"/>
      <c r="E44" s="156">
        <f>+Inputs!D80</f>
        <v>18004.990000000005</v>
      </c>
      <c r="F44" s="45" t="s">
        <v>496</v>
      </c>
      <c r="G44" s="83"/>
      <c r="H44" s="159"/>
      <c r="I44" s="83"/>
      <c r="J44" s="160"/>
      <c r="K44" s="83"/>
      <c r="L44" s="83"/>
      <c r="M44" s="83"/>
      <c r="N44" s="83"/>
      <c r="O44" s="83"/>
      <c r="P44" s="83"/>
      <c r="Q44" s="83"/>
      <c r="R44" s="83"/>
      <c r="S44" s="83"/>
    </row>
    <row r="45" spans="1:19" ht="12.75">
      <c r="A45" s="147"/>
      <c r="B45" s="68" t="s">
        <v>19</v>
      </c>
      <c r="C45" s="45"/>
      <c r="D45" s="45"/>
      <c r="E45" s="156"/>
      <c r="F45" s="45"/>
      <c r="G45" s="83"/>
      <c r="H45" s="159"/>
      <c r="I45" s="83"/>
      <c r="J45" s="160"/>
      <c r="K45" s="83"/>
      <c r="L45" s="83"/>
      <c r="M45" s="83"/>
      <c r="N45" s="83"/>
      <c r="O45" s="83"/>
      <c r="P45" s="83"/>
      <c r="Q45" s="83"/>
      <c r="R45" s="83"/>
      <c r="S45" s="83"/>
    </row>
    <row r="46" spans="1:19" s="68" customFormat="1" ht="12.75">
      <c r="A46" s="161">
        <v>16</v>
      </c>
      <c r="B46" s="924" t="s">
        <v>780</v>
      </c>
      <c r="C46" s="924"/>
      <c r="D46" s="45"/>
      <c r="E46" s="156">
        <f>+Inputs!D78</f>
        <v>189896</v>
      </c>
      <c r="F46" s="45" t="s">
        <v>496</v>
      </c>
      <c r="G46" s="45"/>
      <c r="H46" s="58"/>
      <c r="I46" s="45"/>
      <c r="J46" s="157"/>
      <c r="K46" s="45"/>
      <c r="L46" s="45"/>
      <c r="M46" s="45"/>
      <c r="N46" s="45"/>
      <c r="O46" s="45"/>
      <c r="P46" s="45"/>
      <c r="Q46" s="45"/>
      <c r="R46" s="45"/>
      <c r="S46" s="45"/>
    </row>
    <row r="47" spans="1:19" s="68" customFormat="1" ht="12.75">
      <c r="A47" s="161"/>
      <c r="B47" s="924"/>
      <c r="C47" s="924"/>
      <c r="D47" s="45"/>
      <c r="E47" s="156"/>
      <c r="F47" s="45"/>
      <c r="G47" s="45"/>
      <c r="H47" s="58"/>
      <c r="I47" s="45"/>
      <c r="J47" s="157"/>
      <c r="K47" s="45"/>
      <c r="L47" s="45"/>
      <c r="M47" s="45"/>
      <c r="N47" s="45"/>
      <c r="O47" s="45"/>
      <c r="P47" s="45"/>
      <c r="Q47" s="45"/>
      <c r="R47" s="45"/>
      <c r="S47" s="45"/>
    </row>
    <row r="48" spans="1:19" s="68" customFormat="1" ht="12.75">
      <c r="A48" s="147">
        <v>17</v>
      </c>
      <c r="B48" s="68" t="s">
        <v>797</v>
      </c>
      <c r="C48" s="45"/>
      <c r="D48" s="45"/>
      <c r="E48" s="156">
        <f>+Inputs!D79</f>
        <v>179021.74</v>
      </c>
      <c r="F48" s="45" t="s">
        <v>496</v>
      </c>
      <c r="G48" s="45"/>
      <c r="H48" s="58"/>
      <c r="I48" s="45"/>
      <c r="J48" s="157"/>
      <c r="K48" s="45"/>
      <c r="L48" s="45"/>
      <c r="M48" s="45"/>
      <c r="N48" s="45"/>
      <c r="O48" s="45"/>
      <c r="P48" s="45"/>
      <c r="Q48" s="45"/>
      <c r="R48" s="45"/>
      <c r="S48" s="45"/>
    </row>
    <row r="49" spans="1:6" s="68" customFormat="1" ht="12.75">
      <c r="A49" s="147">
        <v>18</v>
      </c>
      <c r="C49" s="149"/>
      <c r="D49" s="45"/>
      <c r="E49" s="156"/>
      <c r="F49" s="45" t="s">
        <v>496</v>
      </c>
    </row>
    <row r="50" spans="1:6" s="68" customFormat="1" ht="12.75">
      <c r="A50" s="101">
        <v>19</v>
      </c>
      <c r="B50" s="45"/>
      <c r="C50" s="45"/>
      <c r="D50" s="45"/>
      <c r="E50" s="340"/>
      <c r="F50" s="45"/>
    </row>
    <row r="51" spans="1:5" s="68" customFormat="1" ht="12.75">
      <c r="A51" s="147">
        <v>20</v>
      </c>
      <c r="C51" s="88" t="s">
        <v>781</v>
      </c>
      <c r="D51" s="45"/>
      <c r="E51" s="162">
        <f>SUM(E44:E50)</f>
        <v>386922.73</v>
      </c>
    </row>
    <row r="52" spans="1:5" s="68" customFormat="1" ht="12.75">
      <c r="A52" s="147"/>
      <c r="C52" s="45"/>
      <c r="D52" s="45"/>
      <c r="E52" s="162"/>
    </row>
    <row r="53" spans="1:8" s="68" customFormat="1" ht="12.75">
      <c r="A53" s="147">
        <v>21</v>
      </c>
      <c r="B53" s="88" t="s">
        <v>782</v>
      </c>
      <c r="C53" s="89"/>
      <c r="D53" s="45"/>
      <c r="E53" s="156">
        <f>E51+E36+E25</f>
        <v>5319619.53</v>
      </c>
      <c r="F53" s="929" t="s">
        <v>21</v>
      </c>
      <c r="G53" s="930"/>
      <c r="H53" s="930"/>
    </row>
    <row r="54" spans="1:8" s="68" customFormat="1" ht="12.75">
      <c r="A54" s="147"/>
      <c r="B54" s="45"/>
      <c r="C54" s="90"/>
      <c r="D54" s="45"/>
      <c r="E54" s="157"/>
      <c r="F54" s="930"/>
      <c r="G54" s="930"/>
      <c r="H54" s="930"/>
    </row>
    <row r="55" spans="1:8" ht="12.75">
      <c r="A55" s="147">
        <v>22</v>
      </c>
      <c r="B55" s="88" t="s">
        <v>20</v>
      </c>
      <c r="C55" s="89"/>
      <c r="D55" s="163"/>
      <c r="E55" s="341">
        <f>Inputs!D30</f>
        <v>5319619.53</v>
      </c>
      <c r="F55" s="930"/>
      <c r="G55" s="930"/>
      <c r="H55" s="930"/>
    </row>
    <row r="56" spans="1:8" s="68" customFormat="1" ht="12.75">
      <c r="A56" s="102"/>
      <c r="B56" s="83"/>
      <c r="C56" s="164"/>
      <c r="D56" s="164"/>
      <c r="E56" s="165"/>
      <c r="F56" s="930"/>
      <c r="G56" s="930"/>
      <c r="H56" s="930"/>
    </row>
    <row r="57" spans="1:8" ht="12.75">
      <c r="A57" s="147">
        <v>23</v>
      </c>
      <c r="B57" s="45"/>
      <c r="C57" s="489" t="s">
        <v>719</v>
      </c>
      <c r="D57" s="489"/>
      <c r="E57" s="490">
        <f>+E53-E55</f>
        <v>0</v>
      </c>
      <c r="F57" s="930"/>
      <c r="G57" s="930"/>
      <c r="H57" s="930"/>
    </row>
    <row r="58" spans="1:8" s="68" customFormat="1" ht="12.75">
      <c r="A58" s="102"/>
      <c r="B58" s="83"/>
      <c r="C58" s="164"/>
      <c r="D58" s="164"/>
      <c r="E58" s="167"/>
      <c r="F58" s="166"/>
      <c r="G58" s="166"/>
      <c r="H58" s="73"/>
    </row>
    <row r="59" spans="1:8" ht="12.75">
      <c r="A59" s="68"/>
      <c r="B59" s="45" t="s">
        <v>555</v>
      </c>
      <c r="C59" s="45"/>
      <c r="D59" s="45"/>
      <c r="E59" s="156"/>
      <c r="F59" s="158"/>
      <c r="G59" s="158"/>
      <c r="H59" s="158"/>
    </row>
    <row r="60" spans="1:11" s="68" customFormat="1" ht="21" customHeight="1">
      <c r="A60" s="102"/>
      <c r="B60" s="83" t="s">
        <v>498</v>
      </c>
      <c r="C60" s="45" t="s">
        <v>799</v>
      </c>
      <c r="D60" s="83"/>
      <c r="E60" s="168"/>
      <c r="F60" s="62"/>
      <c r="G60" s="62"/>
      <c r="H60" s="62"/>
      <c r="K60" s="171"/>
    </row>
    <row r="61" spans="1:8" s="68" customFormat="1" ht="21" customHeight="1">
      <c r="A61" s="102"/>
      <c r="B61" s="83" t="s">
        <v>548</v>
      </c>
      <c r="C61" s="45" t="s">
        <v>798</v>
      </c>
      <c r="D61" s="83"/>
      <c r="E61" s="168"/>
      <c r="F61" s="83"/>
      <c r="G61" s="62"/>
      <c r="H61" s="62"/>
    </row>
    <row r="62" spans="2:8" s="68" customFormat="1" ht="21" customHeight="1">
      <c r="B62" s="83" t="s">
        <v>485</v>
      </c>
      <c r="C62" s="83" t="s">
        <v>411</v>
      </c>
      <c r="D62" s="83"/>
      <c r="E62" s="168"/>
      <c r="F62" s="83"/>
      <c r="G62" s="62"/>
      <c r="H62" s="62"/>
    </row>
    <row r="63" spans="2:8" ht="21" customHeight="1">
      <c r="B63" s="45"/>
      <c r="C63" s="120"/>
      <c r="D63" s="45"/>
      <c r="E63" s="156"/>
      <c r="F63" s="45"/>
      <c r="G63" s="158"/>
      <c r="H63" s="158"/>
    </row>
    <row r="64" spans="2:11" ht="12.75">
      <c r="B64" s="83"/>
      <c r="C64" s="45"/>
      <c r="D64" s="83"/>
      <c r="E64" s="168"/>
      <c r="F64" s="83"/>
      <c r="G64" s="83"/>
      <c r="H64" s="83"/>
      <c r="K64" s="171"/>
    </row>
    <row r="65" spans="2:3" ht="12.75">
      <c r="B65" s="83"/>
      <c r="C65" s="83"/>
    </row>
    <row r="66" spans="2:3" ht="12.75">
      <c r="B66" s="83"/>
      <c r="C66" s="83"/>
    </row>
    <row r="67" ht="12.75">
      <c r="C67" s="83"/>
    </row>
    <row r="68" ht="12.75">
      <c r="C68" s="83"/>
    </row>
    <row r="69" ht="12.75">
      <c r="C69" s="83"/>
    </row>
    <row r="72" spans="1:8" ht="13.5" customHeight="1">
      <c r="A72" s="914" t="s">
        <v>478</v>
      </c>
      <c r="B72" s="915"/>
      <c r="C72" s="915"/>
      <c r="D72" s="915"/>
      <c r="E72" s="915"/>
      <c r="F72" s="915"/>
      <c r="G72" s="915"/>
      <c r="H72" s="915"/>
    </row>
    <row r="73" spans="1:8" ht="13.5" customHeight="1">
      <c r="A73" s="914" t="s">
        <v>565</v>
      </c>
      <c r="B73" s="915"/>
      <c r="C73" s="915"/>
      <c r="D73" s="915"/>
      <c r="E73" s="915"/>
      <c r="F73" s="915"/>
      <c r="G73" s="915"/>
      <c r="H73" s="915"/>
    </row>
  </sheetData>
  <sheetProtection/>
  <mergeCells count="10">
    <mergeCell ref="A72:H72"/>
    <mergeCell ref="A1:H1"/>
    <mergeCell ref="A3:H3"/>
    <mergeCell ref="A4:H4"/>
    <mergeCell ref="F13:F14"/>
    <mergeCell ref="A73:H73"/>
    <mergeCell ref="B46:C47"/>
    <mergeCell ref="B17:C18"/>
    <mergeCell ref="F28:F29"/>
    <mergeCell ref="F53:H57"/>
  </mergeCells>
  <printOptions/>
  <pageMargins left="0.75" right="0.75" top="1" bottom="1" header="0.5" footer="0.5"/>
  <pageSetup fitToHeight="1" fitToWidth="1" horizontalDpi="600" verticalDpi="600" orientation="portrait" scale="64" r:id="rId1"/>
  <headerFooter alignWithMargins="0">
    <oddHeader>&amp;C&amp;"Arial,Bold"&amp;16ADDENDUM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dimension ref="A1:BW38"/>
  <sheetViews>
    <sheetView zoomScale="75" zoomScaleNormal="75" zoomScaleSheetLayoutView="75" workbookViewId="0" topLeftCell="A1">
      <selection activeCell="D6" sqref="D6"/>
    </sheetView>
  </sheetViews>
  <sheetFormatPr defaultColWidth="9.140625" defaultRowHeight="12.75"/>
  <cols>
    <col min="1" max="1" width="4.140625" style="43" customWidth="1"/>
    <col min="2" max="2" width="81.7109375" style="0" customWidth="1"/>
    <col min="3" max="3" width="2.8515625" style="0" customWidth="1"/>
    <col min="4" max="4" width="10.140625" style="69" customWidth="1"/>
    <col min="5" max="5" width="5.140625" style="0" customWidth="1"/>
    <col min="6" max="6" width="6.7109375" style="0" customWidth="1"/>
  </cols>
  <sheetData>
    <row r="1" spans="1:7" ht="17.25">
      <c r="A1" s="916" t="s">
        <v>619</v>
      </c>
      <c r="B1" s="932"/>
      <c r="C1" s="932"/>
      <c r="D1" s="932"/>
      <c r="E1" s="878"/>
      <c r="F1" s="878"/>
      <c r="G1" s="878"/>
    </row>
    <row r="2" spans="1:7" ht="15">
      <c r="A2" s="933" t="str">
        <f>Inputs!B2</f>
        <v>(For Rate Year Beginning April 1, 2016, Based on December 31, 2015 Data)</v>
      </c>
      <c r="B2" s="934"/>
      <c r="C2" s="934"/>
      <c r="D2" s="934"/>
      <c r="E2" s="878"/>
      <c r="F2" s="878"/>
      <c r="G2" s="878"/>
    </row>
    <row r="3" spans="2:5" ht="12.75">
      <c r="B3" s="30"/>
      <c r="C3" s="43"/>
      <c r="E3" s="43"/>
    </row>
    <row r="4" spans="2:5" ht="12.75">
      <c r="B4" s="63"/>
      <c r="C4" s="43"/>
      <c r="E4" s="43"/>
    </row>
    <row r="5" ht="12.75">
      <c r="B5" s="64" t="s">
        <v>461</v>
      </c>
    </row>
    <row r="6" spans="1:7" ht="12.75">
      <c r="A6" s="43">
        <v>1</v>
      </c>
      <c r="B6" s="120" t="s">
        <v>783</v>
      </c>
      <c r="C6" s="43"/>
      <c r="D6" s="291">
        <f>Inputs!D74</f>
        <v>244988</v>
      </c>
      <c r="E6" s="1"/>
      <c r="F6" s="76"/>
      <c r="G6" s="44"/>
    </row>
    <row r="7" spans="1:7" ht="20.25" customHeight="1">
      <c r="A7" s="43">
        <v>2</v>
      </c>
      <c r="B7" s="77" t="s">
        <v>468</v>
      </c>
      <c r="C7" s="43"/>
      <c r="D7" s="757">
        <f>AppendixA!H37</f>
        <v>0.21698400305392607</v>
      </c>
      <c r="E7" s="1"/>
      <c r="F7" s="76"/>
      <c r="G7" s="44"/>
    </row>
    <row r="8" spans="1:7" ht="20.25" customHeight="1">
      <c r="A8" s="43">
        <v>3</v>
      </c>
      <c r="B8" s="77" t="s">
        <v>262</v>
      </c>
      <c r="C8" s="43"/>
      <c r="D8" s="291">
        <f>D6*D7</f>
        <v>53158.47694017524</v>
      </c>
      <c r="E8" s="1"/>
      <c r="F8" s="76"/>
      <c r="G8" s="44"/>
    </row>
    <row r="9" spans="2:7" ht="12.75">
      <c r="B9" s="79"/>
      <c r="C9" s="79"/>
      <c r="D9" s="70"/>
      <c r="G9" s="46"/>
    </row>
    <row r="10" spans="1:75" s="114" customFormat="1" ht="12.75">
      <c r="A10" s="87"/>
      <c r="B10" s="121" t="s">
        <v>181</v>
      </c>
      <c r="C10" s="79"/>
      <c r="D10" s="420"/>
      <c r="E10" s="1"/>
      <c r="F10" s="1"/>
      <c r="G10" s="122"/>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14" customFormat="1" ht="18" customHeight="1">
      <c r="A11" s="87">
        <v>4</v>
      </c>
      <c r="B11" s="67" t="s">
        <v>806</v>
      </c>
      <c r="C11" s="43"/>
      <c r="D11" s="420">
        <f>Inputs!D115</f>
        <v>9774.86</v>
      </c>
      <c r="E11" s="335"/>
      <c r="F11" s="335"/>
      <c r="G11" s="33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s="114" customFormat="1" ht="18" customHeight="1">
      <c r="A12" s="87"/>
      <c r="B12" s="67"/>
      <c r="C12" s="43"/>
      <c r="D12" s="420"/>
      <c r="E12" s="335"/>
      <c r="F12" s="335"/>
      <c r="G12" s="335"/>
      <c r="H12" s="1"/>
      <c r="I12" s="1"/>
      <c r="J1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row>
    <row r="13" spans="1:10" ht="19.5" customHeight="1">
      <c r="A13" s="935">
        <v>5</v>
      </c>
      <c r="B13" s="937" t="s">
        <v>807</v>
      </c>
      <c r="C13" s="931"/>
      <c r="D13" s="420">
        <f>Inputs!D117</f>
        <v>0</v>
      </c>
      <c r="E13" s="335"/>
      <c r="F13" s="335"/>
      <c r="G13" s="335"/>
      <c r="H13" s="1"/>
      <c r="I13" s="1"/>
      <c r="J13" s="1"/>
    </row>
    <row r="14" spans="1:10" ht="6" customHeight="1">
      <c r="A14" s="936"/>
      <c r="B14" s="938"/>
      <c r="C14" s="931"/>
      <c r="D14" s="420"/>
      <c r="E14" s="1"/>
      <c r="F14" s="1"/>
      <c r="G14" s="113"/>
      <c r="H14" s="1"/>
      <c r="I14" s="1"/>
      <c r="J14" s="1"/>
    </row>
    <row r="15" spans="1:10" ht="12.75">
      <c r="A15" s="629"/>
      <c r="B15" s="630"/>
      <c r="C15" s="65"/>
      <c r="D15" s="420"/>
      <c r="E15" s="1"/>
      <c r="F15" s="1"/>
      <c r="G15" s="113"/>
      <c r="H15" s="1"/>
      <c r="I15" s="1"/>
      <c r="J15" s="1"/>
    </row>
    <row r="16" spans="1:4" ht="12.75">
      <c r="A16" s="43">
        <v>6</v>
      </c>
      <c r="B16" s="67" t="s">
        <v>800</v>
      </c>
      <c r="C16" s="45"/>
      <c r="D16" s="420">
        <f>Inputs!D112</f>
        <v>0</v>
      </c>
    </row>
    <row r="17" spans="2:4" ht="12.75">
      <c r="B17" s="67"/>
      <c r="C17" s="45"/>
      <c r="D17" s="420"/>
    </row>
    <row r="18" spans="1:4" ht="12.75">
      <c r="A18" s="43">
        <v>7</v>
      </c>
      <c r="B18" s="67" t="s">
        <v>801</v>
      </c>
      <c r="C18" s="45"/>
      <c r="D18" s="420">
        <f>Inputs!D116</f>
        <v>0</v>
      </c>
    </row>
    <row r="19" spans="2:5" ht="12.75">
      <c r="B19" s="46"/>
      <c r="C19" s="45"/>
      <c r="D19" s="122"/>
      <c r="E19" s="1"/>
    </row>
    <row r="20" spans="1:28" ht="12.75">
      <c r="A20" s="43">
        <v>8</v>
      </c>
      <c r="B20" s="46" t="s">
        <v>80</v>
      </c>
      <c r="C20" s="68"/>
      <c r="D20" s="756">
        <f>SUM(D8:D19)</f>
        <v>62933.33694017524</v>
      </c>
      <c r="E20" s="1"/>
      <c r="F20" s="1"/>
      <c r="G20" s="1"/>
      <c r="H20" s="1"/>
      <c r="I20" s="1"/>
      <c r="J20" s="1"/>
      <c r="K20" s="1"/>
      <c r="M20" s="1"/>
      <c r="N20" s="1"/>
      <c r="O20" s="1"/>
      <c r="P20" s="1"/>
      <c r="Q20" s="1"/>
      <c r="R20" s="1"/>
      <c r="S20" s="1"/>
      <c r="T20" s="1"/>
      <c r="U20" s="1"/>
      <c r="V20" s="1"/>
      <c r="W20" s="1"/>
      <c r="X20" s="1"/>
      <c r="Y20" s="1"/>
      <c r="Z20" s="1"/>
      <c r="AA20" s="1"/>
      <c r="AB20" s="1"/>
    </row>
    <row r="21" spans="1:5" ht="12.75">
      <c r="A21" s="100"/>
      <c r="B21" s="103"/>
      <c r="C21" s="102"/>
      <c r="D21" s="75"/>
      <c r="E21" s="1"/>
    </row>
    <row r="22" spans="1:5" ht="69" customHeight="1">
      <c r="A22" s="105"/>
      <c r="B22" s="414" t="s">
        <v>702</v>
      </c>
      <c r="C22" s="102"/>
      <c r="D22" s="104"/>
      <c r="E22" s="125"/>
    </row>
    <row r="23" spans="1:5" ht="12.75">
      <c r="A23" s="105"/>
      <c r="B23" s="67"/>
      <c r="C23" s="102"/>
      <c r="D23" s="104"/>
      <c r="E23" s="1"/>
    </row>
    <row r="24" spans="1:5" ht="63.75" customHeight="1">
      <c r="A24" s="105"/>
      <c r="B24" s="414" t="s">
        <v>22</v>
      </c>
      <c r="C24" s="47"/>
      <c r="D24" s="82"/>
      <c r="E24" s="125"/>
    </row>
    <row r="25" spans="1:7" ht="12.75">
      <c r="A25" s="101"/>
      <c r="B25" s="45"/>
      <c r="C25" s="102"/>
      <c r="D25" s="106"/>
      <c r="E25" s="1"/>
      <c r="F25" s="1"/>
      <c r="G25" s="1"/>
    </row>
    <row r="26" spans="1:5" ht="69" customHeight="1">
      <c r="A26" s="105"/>
      <c r="B26" s="415" t="s">
        <v>825</v>
      </c>
      <c r="C26" s="107"/>
      <c r="D26" s="82"/>
      <c r="E26" s="125"/>
    </row>
    <row r="27" spans="1:5" ht="12.75">
      <c r="A27" s="87"/>
      <c r="B27" s="1"/>
      <c r="D27" s="71"/>
      <c r="E27" s="1"/>
    </row>
    <row r="28" spans="1:5" ht="69" customHeight="1">
      <c r="A28" s="298"/>
      <c r="B28" s="415"/>
      <c r="D28" s="71"/>
      <c r="E28" s="74"/>
    </row>
    <row r="29" spans="4:5" ht="12.75">
      <c r="D29" s="72"/>
      <c r="E29" s="43"/>
    </row>
    <row r="30" spans="3:7" ht="12.75">
      <c r="C30" s="45"/>
      <c r="D30" s="99"/>
      <c r="E30" s="75"/>
      <c r="F30" s="66"/>
      <c r="G30" s="66"/>
    </row>
    <row r="31" spans="2:4" ht="12.75">
      <c r="B31" s="105"/>
      <c r="C31" s="176"/>
      <c r="D31" s="71"/>
    </row>
    <row r="32" ht="12.75">
      <c r="D32" s="71"/>
    </row>
    <row r="37" spans="1:4" ht="12.75">
      <c r="A37" s="908" t="s">
        <v>465</v>
      </c>
      <c r="B37" s="878"/>
      <c r="C37" s="878"/>
      <c r="D37" s="878"/>
    </row>
    <row r="38" spans="1:4" ht="12.75">
      <c r="A38" s="908" t="s">
        <v>565</v>
      </c>
      <c r="B38" s="878"/>
      <c r="C38" s="878"/>
      <c r="D38" s="878"/>
    </row>
  </sheetData>
  <sheetProtection/>
  <mergeCells count="7">
    <mergeCell ref="A37:D37"/>
    <mergeCell ref="A38:D38"/>
    <mergeCell ref="C13:C14"/>
    <mergeCell ref="A1:G1"/>
    <mergeCell ref="A2:G2"/>
    <mergeCell ref="A13:A14"/>
    <mergeCell ref="B13:B14"/>
  </mergeCells>
  <printOptions horizontalCentered="1"/>
  <pageMargins left="0.5" right="0.5" top="1" bottom="1" header="0.5" footer="0.5"/>
  <pageSetup horizontalDpi="600" verticalDpi="600" orientation="portrait" scale="70" r:id="rId1"/>
  <headerFooter alignWithMargins="0">
    <oddHeader>&amp;C&amp;"Arial,Bold"&amp;16ADDENDUM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dimension ref="A1:Q51"/>
  <sheetViews>
    <sheetView zoomScaleSheetLayoutView="80" workbookViewId="0" topLeftCell="A7">
      <selection activeCell="Q10" sqref="Q10"/>
    </sheetView>
  </sheetViews>
  <sheetFormatPr defaultColWidth="9.140625" defaultRowHeight="12.75"/>
  <cols>
    <col min="1" max="1" width="4.7109375" style="172" customWidth="1"/>
    <col min="2" max="2" width="9.140625" style="172" customWidth="1"/>
    <col min="3" max="3" width="10.7109375" style="172" customWidth="1"/>
    <col min="4" max="5" width="9.140625" style="172" customWidth="1"/>
    <col min="6" max="6" width="0.85546875" style="172" customWidth="1"/>
    <col min="7" max="7" width="11.7109375" style="172" customWidth="1"/>
    <col min="8" max="8" width="0.85546875" style="172" customWidth="1"/>
    <col min="9" max="9" width="13.7109375" style="172" customWidth="1"/>
    <col min="10" max="10" width="0.85546875" style="172" customWidth="1"/>
    <col min="11" max="11" width="12.57421875" style="172" customWidth="1"/>
    <col min="12" max="12" width="0.85546875" style="172" customWidth="1"/>
    <col min="13" max="13" width="8.7109375" style="172" customWidth="1"/>
    <col min="14" max="14" width="0.85546875" style="172" customWidth="1"/>
    <col min="15" max="15" width="18.00390625" style="172" customWidth="1"/>
    <col min="16" max="16384" width="9.140625" style="172" customWidth="1"/>
  </cols>
  <sheetData>
    <row r="1" spans="1:15" ht="18.75" customHeight="1">
      <c r="A1" s="941" t="s">
        <v>152</v>
      </c>
      <c r="B1" s="942"/>
      <c r="C1" s="942"/>
      <c r="D1" s="942"/>
      <c r="E1" s="942"/>
      <c r="F1" s="942"/>
      <c r="G1" s="942"/>
      <c r="H1" s="942"/>
      <c r="I1" s="942"/>
      <c r="J1" s="942"/>
      <c r="K1" s="942"/>
      <c r="L1" s="942"/>
      <c r="M1" s="942"/>
      <c r="N1" s="942"/>
      <c r="O1" s="942"/>
    </row>
    <row r="2" spans="1:15" ht="18.75" customHeight="1">
      <c r="A2" s="943" t="str">
        <f>Inputs!B2</f>
        <v>(For Rate Year Beginning April 1, 2016, Based on December 31, 2015 Data)</v>
      </c>
      <c r="B2" s="944"/>
      <c r="C2" s="944"/>
      <c r="D2" s="944"/>
      <c r="E2" s="944"/>
      <c r="F2" s="944"/>
      <c r="G2" s="944"/>
      <c r="H2" s="944"/>
      <c r="I2" s="944"/>
      <c r="J2" s="944"/>
      <c r="K2" s="944"/>
      <c r="L2" s="944"/>
      <c r="M2" s="944"/>
      <c r="N2" s="944"/>
      <c r="O2" s="944"/>
    </row>
    <row r="3" spans="2:14" ht="18.75">
      <c r="B3" s="192"/>
      <c r="C3" s="173"/>
      <c r="D3" s="173"/>
      <c r="E3" s="173"/>
      <c r="F3" s="173"/>
      <c r="G3" s="173"/>
      <c r="H3" s="173"/>
      <c r="I3" s="173"/>
      <c r="J3" s="173"/>
      <c r="K3" s="173"/>
      <c r="L3" s="173"/>
      <c r="M3" s="173"/>
      <c r="N3" s="173"/>
    </row>
    <row r="4" spans="2:13" ht="12.75" customHeight="1">
      <c r="B4" s="182"/>
      <c r="C4" s="948" t="s">
        <v>218</v>
      </c>
      <c r="D4" s="949"/>
      <c r="E4" s="949"/>
      <c r="F4" s="949"/>
      <c r="G4" s="949"/>
      <c r="H4" s="949"/>
      <c r="I4" s="949"/>
      <c r="J4" s="949"/>
      <c r="K4" s="949"/>
      <c r="L4" s="949"/>
      <c r="M4" s="950"/>
    </row>
    <row r="5" spans="2:13" ht="12.75" customHeight="1">
      <c r="B5" s="182"/>
      <c r="C5" s="951"/>
      <c r="D5" s="952"/>
      <c r="E5" s="952"/>
      <c r="F5" s="952"/>
      <c r="G5" s="952"/>
      <c r="H5" s="952"/>
      <c r="I5" s="952"/>
      <c r="J5" s="952"/>
      <c r="K5" s="952"/>
      <c r="L5" s="952"/>
      <c r="M5" s="953"/>
    </row>
    <row r="6" spans="2:13" ht="12.75" customHeight="1">
      <c r="B6" s="182"/>
      <c r="C6" s="951"/>
      <c r="D6" s="952"/>
      <c r="E6" s="952"/>
      <c r="F6" s="952"/>
      <c r="G6" s="952"/>
      <c r="H6" s="952"/>
      <c r="I6" s="952"/>
      <c r="J6" s="952"/>
      <c r="K6" s="952"/>
      <c r="L6" s="952"/>
      <c r="M6" s="953"/>
    </row>
    <row r="7" spans="2:13" ht="12.75" customHeight="1">
      <c r="B7" s="182"/>
      <c r="C7" s="954"/>
      <c r="D7" s="955"/>
      <c r="E7" s="955"/>
      <c r="F7" s="955"/>
      <c r="G7" s="955"/>
      <c r="H7" s="955"/>
      <c r="I7" s="955"/>
      <c r="J7" s="955"/>
      <c r="K7" s="955"/>
      <c r="L7" s="955"/>
      <c r="M7" s="956"/>
    </row>
    <row r="11" spans="7:15" ht="12.75">
      <c r="G11" s="945" t="s">
        <v>84</v>
      </c>
      <c r="H11" s="173"/>
      <c r="I11" s="945" t="s">
        <v>802</v>
      </c>
      <c r="J11" s="173"/>
      <c r="K11" s="946" t="s">
        <v>460</v>
      </c>
      <c r="L11" s="190"/>
      <c r="M11" s="957" t="s">
        <v>151</v>
      </c>
      <c r="O11" s="939" t="s">
        <v>159</v>
      </c>
    </row>
    <row r="12" spans="4:15" ht="15" customHeight="1">
      <c r="D12" s="173"/>
      <c r="G12" s="940"/>
      <c r="H12" s="173"/>
      <c r="I12" s="940"/>
      <c r="J12" s="173"/>
      <c r="K12" s="947"/>
      <c r="L12" s="190"/>
      <c r="M12" s="947"/>
      <c r="O12" s="940"/>
    </row>
    <row r="13" spans="1:15" ht="12.75">
      <c r="A13" s="187"/>
      <c r="D13" s="173"/>
      <c r="G13" s="248"/>
      <c r="H13" s="173"/>
      <c r="I13" s="248"/>
      <c r="J13" s="173"/>
      <c r="K13" s="849">
        <v>42369</v>
      </c>
      <c r="L13" s="190"/>
      <c r="M13" s="190"/>
      <c r="O13" s="253" t="s">
        <v>150</v>
      </c>
    </row>
    <row r="14" spans="1:15" ht="12.75">
      <c r="A14" s="187"/>
      <c r="D14" s="173"/>
      <c r="G14" s="248"/>
      <c r="H14" s="173"/>
      <c r="I14" s="248"/>
      <c r="J14" s="173"/>
      <c r="K14" s="249"/>
      <c r="L14" s="190"/>
      <c r="M14" s="190"/>
      <c r="O14" s="248"/>
    </row>
    <row r="15" spans="1:15" ht="12.75">
      <c r="A15" s="187"/>
      <c r="D15" s="173"/>
      <c r="G15" s="248"/>
      <c r="H15" s="173"/>
      <c r="I15" s="248"/>
      <c r="J15" s="173"/>
      <c r="K15" s="252" t="s">
        <v>158</v>
      </c>
      <c r="L15" s="190"/>
      <c r="M15" s="251" t="s">
        <v>148</v>
      </c>
      <c r="O15" s="250" t="s">
        <v>147</v>
      </c>
    </row>
    <row r="16" spans="1:15" ht="12.75">
      <c r="A16" s="187"/>
      <c r="D16" s="173"/>
      <c r="G16" s="248"/>
      <c r="H16" s="173"/>
      <c r="I16" s="248"/>
      <c r="J16" s="173"/>
      <c r="K16" s="249"/>
      <c r="L16" s="190"/>
      <c r="M16" s="190"/>
      <c r="O16" s="248"/>
    </row>
    <row r="17" ht="12.75">
      <c r="B17" s="180" t="s">
        <v>146</v>
      </c>
    </row>
    <row r="18" ht="12.75">
      <c r="A18" s="187" t="s">
        <v>270</v>
      </c>
    </row>
    <row r="19" spans="1:15" ht="12.75">
      <c r="A19" s="245" t="s">
        <v>582</v>
      </c>
      <c r="B19" s="172" t="s">
        <v>657</v>
      </c>
      <c r="G19" s="426">
        <v>228.2</v>
      </c>
      <c r="H19" s="173"/>
      <c r="I19" s="173">
        <v>925</v>
      </c>
      <c r="K19" s="597">
        <f>+Inputs!D29</f>
        <v>544188</v>
      </c>
      <c r="M19" s="758">
        <f>AppendixA!H30</f>
        <v>0.08029180155158337</v>
      </c>
      <c r="N19" s="198"/>
      <c r="O19" s="759">
        <f>K19*M19</f>
        <v>43693.83490275305</v>
      </c>
    </row>
    <row r="20" spans="1:15" ht="12.75">
      <c r="A20" s="173"/>
      <c r="G20" s="320"/>
      <c r="M20" s="758"/>
      <c r="N20" s="198"/>
      <c r="O20" s="198"/>
    </row>
    <row r="21" spans="1:17" ht="12.75">
      <c r="A21" s="245" t="s">
        <v>579</v>
      </c>
      <c r="B21" s="172" t="s">
        <v>659</v>
      </c>
      <c r="G21" s="319"/>
      <c r="H21" s="173"/>
      <c r="I21" s="173"/>
      <c r="J21" s="173"/>
      <c r="K21" s="173"/>
      <c r="M21" s="758">
        <f>M19</f>
        <v>0.08029180155158337</v>
      </c>
      <c r="N21" s="198"/>
      <c r="O21" s="760">
        <f>K21*M21</f>
        <v>0</v>
      </c>
      <c r="P21" s="327"/>
      <c r="Q21" s="327"/>
    </row>
    <row r="22" spans="13:15" ht="12.75">
      <c r="M22" s="198"/>
      <c r="N22" s="198"/>
      <c r="O22" s="198"/>
    </row>
    <row r="23" spans="1:15" ht="12.75">
      <c r="A23" s="245" t="s">
        <v>576</v>
      </c>
      <c r="B23" s="180" t="s">
        <v>122</v>
      </c>
      <c r="D23" s="198"/>
      <c r="E23" s="198"/>
      <c r="F23" s="198"/>
      <c r="G23" s="198"/>
      <c r="K23" s="247">
        <f>SUM(K19:K21)</f>
        <v>544188</v>
      </c>
      <c r="M23" s="198"/>
      <c r="N23" s="198"/>
      <c r="O23" s="761">
        <f>SUM(O19:O21)</f>
        <v>43693.83490275305</v>
      </c>
    </row>
    <row r="24" spans="1:15" ht="6" customHeight="1">
      <c r="A24" s="245"/>
      <c r="B24" s="180"/>
      <c r="D24" s="198"/>
      <c r="E24" s="198"/>
      <c r="K24" s="246"/>
      <c r="M24" s="198"/>
      <c r="N24" s="198"/>
      <c r="O24" s="762"/>
    </row>
    <row r="25" spans="1:11" ht="12.75">
      <c r="A25" s="245" t="s">
        <v>573</v>
      </c>
      <c r="B25" s="182" t="s">
        <v>23</v>
      </c>
      <c r="K25" s="317">
        <f>Inputs!D29</f>
        <v>544188</v>
      </c>
    </row>
    <row r="28" ht="15">
      <c r="B28" s="244" t="s">
        <v>658</v>
      </c>
    </row>
    <row r="29" ht="12.75">
      <c r="B29" s="182" t="s">
        <v>808</v>
      </c>
    </row>
    <row r="30" ht="12.75">
      <c r="B30" s="182" t="s">
        <v>419</v>
      </c>
    </row>
    <row r="50" ht="12.75">
      <c r="G50" s="197" t="s">
        <v>440</v>
      </c>
    </row>
    <row r="51" ht="12.75">
      <c r="G51" s="173" t="s">
        <v>565</v>
      </c>
    </row>
  </sheetData>
  <sheetProtection/>
  <mergeCells count="8">
    <mergeCell ref="O11:O12"/>
    <mergeCell ref="A1:O1"/>
    <mergeCell ref="A2:O2"/>
    <mergeCell ref="G11:G12"/>
    <mergeCell ref="I11:I12"/>
    <mergeCell ref="K11:K12"/>
    <mergeCell ref="C4:M7"/>
    <mergeCell ref="M11:M12"/>
  </mergeCells>
  <printOptions/>
  <pageMargins left="0.25" right="0.25" top="1.15" bottom="1" header="0.5" footer="0.5"/>
  <pageSetup horizontalDpi="600" verticalDpi="600" orientation="portrait" scale="91" r:id="rId1"/>
  <headerFooter alignWithMargins="0">
    <oddHeader>&amp;C&amp;"Arial,Bold"&amp;16ADDENDUM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dimension ref="A2:IQ539"/>
  <sheetViews>
    <sheetView zoomScale="50" zoomScaleNormal="50" workbookViewId="0" topLeftCell="A1">
      <selection activeCell="G7" sqref="G7"/>
    </sheetView>
  </sheetViews>
  <sheetFormatPr defaultColWidth="9.140625" defaultRowHeight="12.75"/>
  <cols>
    <col min="1" max="1" width="6.7109375" style="8" customWidth="1"/>
    <col min="2" max="2" width="2.7109375" style="8" customWidth="1"/>
    <col min="3" max="3" width="43.00390625" style="8" customWidth="1"/>
    <col min="4" max="4" width="15.421875" style="8" customWidth="1"/>
    <col min="5" max="5" width="14.8515625" style="8" customWidth="1"/>
    <col min="6" max="6" width="40.140625" style="8" customWidth="1"/>
    <col min="7" max="7" width="21.7109375" style="8" customWidth="1"/>
    <col min="8" max="8" width="1.7109375" style="8" customWidth="1"/>
    <col min="9" max="9" width="20.8515625" style="8" customWidth="1"/>
    <col min="10" max="10" width="22.421875" style="8" customWidth="1"/>
    <col min="11" max="11" width="22.7109375" style="8" customWidth="1"/>
    <col min="12" max="12" width="17.8515625" style="8" customWidth="1"/>
    <col min="13" max="13" width="1.7109375" style="8" customWidth="1"/>
    <col min="14" max="14" width="9.140625" style="8" customWidth="1"/>
    <col min="15" max="15" width="10.8515625" style="8" bestFit="1" customWidth="1"/>
    <col min="16" max="16384" width="9.140625" style="8" customWidth="1"/>
  </cols>
  <sheetData>
    <row r="2" spans="1:36" ht="21" customHeight="1">
      <c r="A2" s="988" t="s">
        <v>557</v>
      </c>
      <c r="B2" s="989"/>
      <c r="C2" s="989"/>
      <c r="D2" s="989"/>
      <c r="E2" s="989"/>
      <c r="F2" s="989"/>
      <c r="G2" s="989"/>
      <c r="H2" s="989"/>
      <c r="I2" s="989"/>
      <c r="J2" s="989"/>
      <c r="K2" s="989"/>
      <c r="L2" s="989"/>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990" t="str">
        <f>Inputs!B2</f>
        <v>(For Rate Year Beginning April 1, 2016, Based on December 31, 2015 Data)</v>
      </c>
      <c r="B3" s="991"/>
      <c r="C3" s="991"/>
      <c r="D3" s="991"/>
      <c r="E3" s="991"/>
      <c r="F3" s="991"/>
      <c r="G3" s="991"/>
      <c r="H3" s="991"/>
      <c r="I3" s="991"/>
      <c r="J3" s="991"/>
      <c r="K3" s="991"/>
      <c r="L3" s="991"/>
      <c r="M3" s="12"/>
      <c r="N3" s="12"/>
      <c r="O3" s="12"/>
      <c r="P3" s="12"/>
      <c r="Q3" s="12"/>
      <c r="R3" s="12"/>
      <c r="S3" s="12"/>
      <c r="T3" s="12"/>
      <c r="U3" s="12"/>
      <c r="V3" s="12"/>
      <c r="W3" s="12"/>
      <c r="X3" s="12"/>
      <c r="Y3" s="12"/>
      <c r="Z3" s="12"/>
      <c r="AA3" s="12"/>
      <c r="AB3" s="12"/>
      <c r="AC3" s="12"/>
      <c r="AD3" s="12"/>
      <c r="AE3" s="12"/>
      <c r="AF3" s="12"/>
      <c r="AG3" s="12"/>
      <c r="AH3" s="12"/>
      <c r="AI3" s="12"/>
      <c r="AJ3" s="12"/>
    </row>
    <row r="4" spans="1:36" ht="9.75" customHeight="1" thickBot="1">
      <c r="A4" s="300"/>
      <c r="B4" s="428"/>
      <c r="C4" s="428"/>
      <c r="D4" s="428"/>
      <c r="E4" s="428"/>
      <c r="F4" s="428"/>
      <c r="G4" s="428"/>
      <c r="H4" s="428"/>
      <c r="I4" s="428"/>
      <c r="J4" s="428"/>
      <c r="K4" s="428"/>
      <c r="L4" s="428"/>
      <c r="M4" s="12"/>
      <c r="N4" s="12"/>
      <c r="O4" s="12"/>
      <c r="P4" s="12"/>
      <c r="Q4" s="12"/>
      <c r="R4" s="12"/>
      <c r="S4" s="12"/>
      <c r="T4" s="12"/>
      <c r="U4" s="12"/>
      <c r="V4" s="12"/>
      <c r="W4" s="12"/>
      <c r="X4" s="12"/>
      <c r="Y4" s="12"/>
      <c r="Z4" s="12"/>
      <c r="AA4" s="12"/>
      <c r="AB4" s="12"/>
      <c r="AC4" s="12"/>
      <c r="AD4" s="12"/>
      <c r="AE4" s="12"/>
      <c r="AF4" s="12"/>
      <c r="AG4" s="12"/>
      <c r="AH4" s="12"/>
      <c r="AI4" s="12"/>
      <c r="AJ4" s="12"/>
    </row>
    <row r="5" spans="1:36" ht="31.5" thickBot="1">
      <c r="A5" s="958" t="s">
        <v>512</v>
      </c>
      <c r="B5" s="959"/>
      <c r="C5" s="959"/>
      <c r="D5" s="959"/>
      <c r="E5" s="959"/>
      <c r="F5" s="960"/>
      <c r="G5" s="349" t="s">
        <v>24</v>
      </c>
      <c r="H5" s="492"/>
      <c r="I5" s="349" t="s">
        <v>486</v>
      </c>
      <c r="J5" s="356" t="s">
        <v>664</v>
      </c>
      <c r="K5" s="961" t="s">
        <v>445</v>
      </c>
      <c r="L5" s="962"/>
      <c r="M5" s="12"/>
      <c r="N5" s="12"/>
      <c r="O5" s="12"/>
      <c r="P5" s="12"/>
      <c r="Q5" s="12"/>
      <c r="R5" s="12"/>
      <c r="S5" s="12"/>
      <c r="T5" s="12"/>
      <c r="U5" s="12"/>
      <c r="V5" s="12"/>
      <c r="W5" s="12"/>
      <c r="X5" s="12"/>
      <c r="Y5" s="12"/>
      <c r="Z5" s="12"/>
      <c r="AA5" s="12"/>
      <c r="AB5" s="12"/>
      <c r="AC5" s="12"/>
      <c r="AD5" s="12"/>
      <c r="AE5" s="12"/>
      <c r="AF5" s="12"/>
      <c r="AG5" s="12"/>
      <c r="AH5" s="12"/>
      <c r="AI5" s="12"/>
      <c r="AJ5" s="12"/>
    </row>
    <row r="6" spans="1:36" ht="15">
      <c r="A6" s="541"/>
      <c r="B6" s="542"/>
      <c r="C6" s="543"/>
      <c r="D6" s="544"/>
      <c r="E6" s="545"/>
      <c r="F6" s="546"/>
      <c r="G6" s="603"/>
      <c r="H6" s="25"/>
      <c r="I6" s="634"/>
      <c r="J6" s="603"/>
      <c r="K6" s="541"/>
      <c r="L6" s="599"/>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539">
        <f>+AppendixA!A74</f>
        <v>37</v>
      </c>
      <c r="B7" s="38"/>
      <c r="C7" s="25" t="s">
        <v>512</v>
      </c>
      <c r="D7" s="325"/>
      <c r="E7" s="967" t="s">
        <v>690</v>
      </c>
      <c r="F7" s="968"/>
      <c r="G7" s="612">
        <f>Inputs!D8</f>
        <v>5484103</v>
      </c>
      <c r="H7" s="613"/>
      <c r="I7" s="778">
        <f>AppendixA!H27</f>
        <v>0.07863175987286657</v>
      </c>
      <c r="J7" s="609">
        <f>G7*I7</f>
        <v>431224.67021406716</v>
      </c>
      <c r="K7" s="605"/>
      <c r="L7" s="606"/>
      <c r="M7" s="12"/>
      <c r="N7" s="12"/>
      <c r="O7" s="12"/>
      <c r="P7" s="12"/>
      <c r="Q7" s="12"/>
      <c r="R7" s="12"/>
      <c r="S7" s="12"/>
      <c r="T7" s="12"/>
      <c r="U7" s="12"/>
      <c r="V7" s="12"/>
      <c r="W7" s="12"/>
      <c r="X7" s="12"/>
      <c r="Y7" s="12"/>
      <c r="Z7" s="12"/>
      <c r="AA7" s="12"/>
      <c r="AB7" s="12"/>
      <c r="AC7" s="12"/>
      <c r="AD7" s="12"/>
      <c r="AE7" s="12"/>
      <c r="AF7" s="12"/>
      <c r="AG7" s="12"/>
      <c r="AH7" s="12"/>
      <c r="AI7" s="12"/>
      <c r="AJ7" s="12"/>
    </row>
    <row r="8" spans="1:36" ht="15.75" thickBot="1">
      <c r="A8" s="129"/>
      <c r="B8" s="137"/>
      <c r="C8" s="131"/>
      <c r="D8" s="482"/>
      <c r="E8" s="540"/>
      <c r="F8" s="498"/>
      <c r="G8" s="610"/>
      <c r="H8" s="598"/>
      <c r="I8" s="635"/>
      <c r="J8" s="610"/>
      <c r="K8" s="175"/>
      <c r="L8" s="607"/>
      <c r="M8" s="12"/>
      <c r="N8" s="12"/>
      <c r="O8" s="12"/>
      <c r="P8" s="12"/>
      <c r="Q8" s="12"/>
      <c r="R8" s="12"/>
      <c r="S8" s="12"/>
      <c r="T8" s="12"/>
      <c r="U8" s="12"/>
      <c r="V8" s="12"/>
      <c r="W8" s="12"/>
      <c r="X8" s="12"/>
      <c r="Y8" s="12"/>
      <c r="Z8" s="12"/>
      <c r="AA8" s="12"/>
      <c r="AB8" s="12"/>
      <c r="AC8" s="12"/>
      <c r="AD8" s="12"/>
      <c r="AE8" s="12"/>
      <c r="AF8" s="12"/>
      <c r="AG8" s="12"/>
      <c r="AH8" s="12"/>
      <c r="AI8" s="12"/>
      <c r="AJ8" s="12"/>
    </row>
    <row r="9" spans="1:36" ht="15">
      <c r="A9" s="38"/>
      <c r="B9" s="38"/>
      <c r="C9" s="123"/>
      <c r="D9" s="325"/>
      <c r="E9" s="538"/>
      <c r="F9" s="538"/>
      <c r="G9" s="40"/>
      <c r="H9" s="40"/>
      <c r="I9" s="636"/>
      <c r="J9" s="40"/>
      <c r="K9" s="25"/>
      <c r="L9" s="432"/>
      <c r="M9" s="12"/>
      <c r="N9" s="12"/>
      <c r="O9" s="12"/>
      <c r="P9" s="12"/>
      <c r="Q9" s="12"/>
      <c r="R9" s="12"/>
      <c r="S9" s="12"/>
      <c r="T9" s="12"/>
      <c r="U9" s="12"/>
      <c r="V9" s="12"/>
      <c r="W9" s="12"/>
      <c r="X9" s="12"/>
      <c r="Y9" s="12"/>
      <c r="Z9" s="12"/>
      <c r="AA9" s="12"/>
      <c r="AB9" s="12"/>
      <c r="AC9" s="12"/>
      <c r="AD9" s="12"/>
      <c r="AE9" s="12"/>
      <c r="AF9" s="12"/>
      <c r="AG9" s="12"/>
      <c r="AH9" s="12"/>
      <c r="AI9" s="12"/>
      <c r="AJ9" s="12"/>
    </row>
    <row r="10" spans="1:36" ht="15.75" thickBot="1">
      <c r="A10" s="25"/>
      <c r="B10" s="25"/>
      <c r="C10" s="25"/>
      <c r="D10" s="25"/>
      <c r="E10" s="25"/>
      <c r="F10" s="25"/>
      <c r="G10" s="40"/>
      <c r="H10" s="40"/>
      <c r="I10" s="636"/>
      <c r="J10" s="40"/>
      <c r="K10" s="25"/>
      <c r="L10" s="43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0.75" customHeight="1" thickBot="1">
      <c r="A11" s="958" t="s">
        <v>221</v>
      </c>
      <c r="B11" s="959"/>
      <c r="C11" s="959"/>
      <c r="D11" s="959"/>
      <c r="E11" s="959"/>
      <c r="F11" s="960"/>
      <c r="G11" s="356" t="s">
        <v>24</v>
      </c>
      <c r="H11" s="492"/>
      <c r="I11" s="631" t="s">
        <v>809</v>
      </c>
      <c r="J11" s="356" t="s">
        <v>664</v>
      </c>
      <c r="K11" s="961" t="s">
        <v>445</v>
      </c>
      <c r="L11" s="962"/>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
      <c r="A12" s="557"/>
      <c r="B12" s="558"/>
      <c r="C12" s="559"/>
      <c r="D12" s="544"/>
      <c r="E12" s="545"/>
      <c r="F12" s="560"/>
      <c r="G12" s="602"/>
      <c r="H12" s="552"/>
      <c r="I12" s="637"/>
      <c r="J12" s="602"/>
      <c r="K12" s="608"/>
      <c r="L12" s="599"/>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32.25" customHeight="1" thickBot="1">
      <c r="A13" s="351">
        <f>+AppendixA!A121</f>
        <v>63</v>
      </c>
      <c r="B13" s="352"/>
      <c r="C13" s="353" t="str">
        <f>+AppendixA!C121</f>
        <v>Regulatory Commission Exp Account 928</v>
      </c>
      <c r="D13" s="478"/>
      <c r="E13" s="963" t="s">
        <v>785</v>
      </c>
      <c r="F13" s="964"/>
      <c r="G13" s="601">
        <f>Inputs!D55</f>
        <v>11644</v>
      </c>
      <c r="H13" s="354"/>
      <c r="I13" s="638">
        <f>Inputs!D108</f>
        <v>0</v>
      </c>
      <c r="J13" s="601">
        <v>0</v>
      </c>
      <c r="K13" s="965"/>
      <c r="L13" s="966"/>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15">
      <c r="A14" s="553"/>
      <c r="B14" s="554"/>
      <c r="C14" s="357"/>
      <c r="D14" s="421"/>
      <c r="E14" s="357"/>
      <c r="F14" s="357"/>
      <c r="G14" s="555"/>
      <c r="H14" s="555"/>
      <c r="I14" s="632"/>
      <c r="J14" s="556"/>
      <c r="K14" s="142"/>
      <c r="L14" s="14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 thickBot="1">
      <c r="A15" s="38"/>
      <c r="B15" s="128"/>
      <c r="C15" s="123"/>
      <c r="D15" s="40"/>
      <c r="E15" s="38"/>
      <c r="F15" s="123"/>
      <c r="G15" s="136"/>
      <c r="H15" s="136"/>
      <c r="I15" s="636"/>
      <c r="J15" s="136"/>
      <c r="K15" s="142"/>
      <c r="L15" s="14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31.5" thickBot="1">
      <c r="A16" s="958" t="s">
        <v>679</v>
      </c>
      <c r="B16" s="959"/>
      <c r="C16" s="959"/>
      <c r="D16" s="959"/>
      <c r="E16" s="959"/>
      <c r="F16" s="960"/>
      <c r="G16" s="349" t="s">
        <v>24</v>
      </c>
      <c r="H16" s="492"/>
      <c r="I16" s="633" t="s">
        <v>373</v>
      </c>
      <c r="J16" s="356" t="s">
        <v>664</v>
      </c>
      <c r="K16" s="961" t="s">
        <v>445</v>
      </c>
      <c r="L16" s="96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15">
      <c r="A17" s="541"/>
      <c r="B17" s="542"/>
      <c r="C17" s="543"/>
      <c r="D17" s="544"/>
      <c r="E17" s="545"/>
      <c r="F17" s="546"/>
      <c r="G17" s="611"/>
      <c r="H17" s="40"/>
      <c r="I17" s="637"/>
      <c r="J17" s="611"/>
      <c r="K17" s="982" t="s">
        <v>879</v>
      </c>
      <c r="L17" s="983"/>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539">
        <f>AppendixA!A122</f>
        <v>64</v>
      </c>
      <c r="B18" s="38"/>
      <c r="C18" s="25" t="s">
        <v>686</v>
      </c>
      <c r="D18" s="325"/>
      <c r="E18" s="547" t="s">
        <v>787</v>
      </c>
      <c r="F18" s="549"/>
      <c r="G18" s="612">
        <f>Inputs!D104</f>
        <v>159950</v>
      </c>
      <c r="H18" s="613"/>
      <c r="I18" s="779">
        <f>+AppendixA!H37</f>
        <v>0.21698400305392607</v>
      </c>
      <c r="J18" s="609">
        <f>G18*I18</f>
        <v>34706.59128847547</v>
      </c>
      <c r="K18" s="984"/>
      <c r="L18" s="985"/>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194.25" customHeight="1" thickBot="1">
      <c r="A19" s="129"/>
      <c r="B19" s="137"/>
      <c r="C19" s="131"/>
      <c r="D19" s="482"/>
      <c r="E19" s="548"/>
      <c r="F19" s="550"/>
      <c r="G19" s="604"/>
      <c r="H19" s="140"/>
      <c r="I19" s="639"/>
      <c r="J19" s="610"/>
      <c r="K19" s="986"/>
      <c r="L19" s="987"/>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
      <c r="A20" s="38"/>
      <c r="B20" s="38"/>
      <c r="C20" s="123"/>
      <c r="D20" s="325"/>
      <c r="E20" s="523"/>
      <c r="F20" s="15"/>
      <c r="G20" s="25"/>
      <c r="H20" s="25"/>
      <c r="I20" s="640"/>
      <c r="J20" s="40"/>
      <c r="K20" s="25"/>
      <c r="L20" s="43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5.75" thickBot="1">
      <c r="A21" s="38"/>
      <c r="B21" s="38"/>
      <c r="C21" s="123"/>
      <c r="D21" s="325"/>
      <c r="E21" s="537"/>
      <c r="F21" s="538"/>
      <c r="G21" s="25"/>
      <c r="H21" s="25"/>
      <c r="I21" s="640"/>
      <c r="J21" s="40"/>
      <c r="K21" s="25"/>
      <c r="L21" s="43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1.5" thickBot="1">
      <c r="A22" s="958" t="s">
        <v>220</v>
      </c>
      <c r="B22" s="959"/>
      <c r="C22" s="959"/>
      <c r="D22" s="959"/>
      <c r="E22" s="959"/>
      <c r="F22" s="960"/>
      <c r="G22" s="349" t="s">
        <v>24</v>
      </c>
      <c r="H22" s="492"/>
      <c r="I22" s="633" t="s">
        <v>255</v>
      </c>
      <c r="J22" s="356" t="s">
        <v>664</v>
      </c>
      <c r="K22" s="961" t="s">
        <v>445</v>
      </c>
      <c r="L22" s="962"/>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15">
      <c r="A23" s="127"/>
      <c r="B23" s="128"/>
      <c r="C23" s="123"/>
      <c r="D23" s="19"/>
      <c r="E23" s="38"/>
      <c r="F23" s="350"/>
      <c r="G23" s="600"/>
      <c r="H23" s="136"/>
      <c r="I23" s="641"/>
      <c r="J23" s="600"/>
      <c r="K23" s="615"/>
      <c r="L23" s="616"/>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5">
      <c r="A24" s="127">
        <f>+AppendixA!A210</f>
        <v>103</v>
      </c>
      <c r="B24" s="123" t="s">
        <v>551</v>
      </c>
      <c r="C24" s="123"/>
      <c r="D24" s="19"/>
      <c r="E24" s="134" t="s">
        <v>788</v>
      </c>
      <c r="G24" s="609">
        <f>Inputs!D52</f>
        <v>206132</v>
      </c>
      <c r="H24" s="136"/>
      <c r="I24" s="778">
        <f>AppendixA!H27</f>
        <v>0.07863175987286657</v>
      </c>
      <c r="J24" s="609">
        <f>G24*I24</f>
        <v>16208.521926113732</v>
      </c>
      <c r="K24" s="992"/>
      <c r="L24" s="993"/>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5" thickBot="1">
      <c r="A25" s="129"/>
      <c r="B25" s="130"/>
      <c r="C25" s="131"/>
      <c r="D25" s="132"/>
      <c r="E25" s="137"/>
      <c r="F25" s="133"/>
      <c r="G25" s="614"/>
      <c r="H25" s="143"/>
      <c r="I25" s="342"/>
      <c r="J25" s="614"/>
      <c r="K25" s="965"/>
      <c r="L25" s="966"/>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5">
      <c r="A26" s="38"/>
      <c r="B26" s="128"/>
      <c r="C26" s="123"/>
      <c r="D26" s="19"/>
      <c r="E26" s="38"/>
      <c r="F26" s="139"/>
      <c r="G26" s="136"/>
      <c r="H26" s="136"/>
      <c r="I26" s="136"/>
      <c r="J26" s="136"/>
      <c r="K26" s="142"/>
      <c r="L26" s="14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5" thickBo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73.5" customHeight="1" thickBot="1">
      <c r="A28" s="994" t="s">
        <v>689</v>
      </c>
      <c r="B28" s="995"/>
      <c r="C28" s="995"/>
      <c r="D28" s="995"/>
      <c r="E28" s="995"/>
      <c r="F28" s="996"/>
      <c r="G28" s="356" t="str">
        <f>+C31</f>
        <v>Revenues from Direct Assigned Transmission Facilities</v>
      </c>
      <c r="H28" s="53"/>
      <c r="I28" s="961" t="s">
        <v>224</v>
      </c>
      <c r="J28" s="997"/>
      <c r="K28" s="997"/>
      <c r="L28" s="96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25.5" customHeight="1">
      <c r="A29" s="479"/>
      <c r="B29" s="7"/>
      <c r="C29" s="7"/>
      <c r="D29" s="431"/>
      <c r="E29" s="480"/>
      <c r="F29" s="481"/>
      <c r="G29" s="348"/>
      <c r="H29" s="25"/>
      <c r="I29" s="969" t="s">
        <v>687</v>
      </c>
      <c r="J29" s="970"/>
      <c r="K29" s="970"/>
      <c r="L29" s="971"/>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
      <c r="A30" s="348"/>
      <c r="B30" s="25"/>
      <c r="C30" s="25"/>
      <c r="D30" s="25"/>
      <c r="E30" s="25"/>
      <c r="F30" s="134"/>
      <c r="G30" s="476" t="s">
        <v>496</v>
      </c>
      <c r="H30" s="477"/>
      <c r="I30" s="972"/>
      <c r="J30" s="973"/>
      <c r="K30" s="973"/>
      <c r="L30" s="974"/>
      <c r="M30" s="12"/>
      <c r="N30" s="495"/>
      <c r="O30" s="12"/>
      <c r="P30" s="12"/>
      <c r="Q30" s="12"/>
      <c r="R30" s="12"/>
      <c r="S30" s="12"/>
      <c r="T30" s="12"/>
      <c r="U30" s="12"/>
      <c r="V30" s="12"/>
      <c r="W30" s="12"/>
      <c r="X30" s="12"/>
      <c r="Y30" s="12"/>
      <c r="Z30" s="12"/>
      <c r="AA30" s="12"/>
      <c r="AB30" s="12"/>
      <c r="AC30" s="12"/>
      <c r="AD30" s="12"/>
      <c r="AE30" s="12"/>
      <c r="AF30" s="12"/>
      <c r="AG30" s="12"/>
      <c r="AH30" s="12"/>
      <c r="AI30" s="12"/>
      <c r="AJ30" s="12"/>
    </row>
    <row r="31" spans="1:36" ht="31.5" customHeight="1">
      <c r="A31" s="359">
        <f>+AppendixA!A234</f>
        <v>117</v>
      </c>
      <c r="B31" s="355"/>
      <c r="C31" s="355" t="str">
        <f>+AppendixA!C234</f>
        <v>Revenues from Direct Assigned Transmission Facilities</v>
      </c>
      <c r="D31" s="466"/>
      <c r="E31" s="978" t="s">
        <v>789</v>
      </c>
      <c r="F31" s="979"/>
      <c r="G31" s="386">
        <f>Inputs!D112</f>
        <v>0</v>
      </c>
      <c r="H31" s="480"/>
      <c r="I31" s="972"/>
      <c r="J31" s="973"/>
      <c r="K31" s="973"/>
      <c r="L31" s="974"/>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39" customHeight="1" thickBot="1">
      <c r="A32" s="175"/>
      <c r="B32" s="140"/>
      <c r="C32" s="140"/>
      <c r="D32" s="140"/>
      <c r="E32" s="140"/>
      <c r="F32" s="144"/>
      <c r="G32" s="175"/>
      <c r="H32" s="140"/>
      <c r="I32" s="975"/>
      <c r="J32" s="976"/>
      <c r="K32" s="976"/>
      <c r="L32" s="977"/>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ht="24" customHeight="1">
      <c r="A33" s="25"/>
      <c r="B33" s="25"/>
      <c r="C33" s="25"/>
      <c r="D33" s="25"/>
      <c r="E33" s="25"/>
      <c r="F33" s="25"/>
      <c r="G33" s="25"/>
      <c r="H33" s="25"/>
      <c r="I33" s="579"/>
      <c r="J33" s="579"/>
      <c r="K33" s="579"/>
      <c r="L33" s="579"/>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15.75" thickBot="1">
      <c r="A34" s="25"/>
      <c r="B34" s="25"/>
      <c r="C34" s="25"/>
      <c r="D34" s="25"/>
      <c r="E34" s="25"/>
      <c r="F34" s="25"/>
      <c r="G34" s="25"/>
      <c r="H34" s="25"/>
      <c r="I34" s="25"/>
      <c r="J34" s="25"/>
      <c r="K34" s="25"/>
      <c r="L34" s="43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251" ht="31.5" thickBot="1">
      <c r="A35" s="958" t="s">
        <v>226</v>
      </c>
      <c r="B35" s="959"/>
      <c r="C35" s="959"/>
      <c r="D35" s="959"/>
      <c r="E35" s="959"/>
      <c r="F35" s="960"/>
      <c r="G35" s="349" t="s">
        <v>547</v>
      </c>
      <c r="H35" s="492"/>
      <c r="I35" s="349" t="s">
        <v>683</v>
      </c>
      <c r="J35" s="356" t="s">
        <v>664</v>
      </c>
      <c r="K35" s="961" t="s">
        <v>445</v>
      </c>
      <c r="L35" s="962"/>
      <c r="M35" s="12"/>
      <c r="N35" s="38"/>
      <c r="O35" s="38"/>
      <c r="P35" s="123"/>
      <c r="Q35" s="38"/>
      <c r="R35" s="38"/>
      <c r="S35" s="38"/>
      <c r="T35" s="38"/>
      <c r="U35" s="38"/>
      <c r="V35" s="123"/>
      <c r="W35" s="38"/>
      <c r="X35" s="38"/>
      <c r="Y35" s="38"/>
      <c r="Z35" s="38"/>
      <c r="AA35" s="38"/>
      <c r="AB35" s="123"/>
      <c r="AC35" s="38"/>
      <c r="AD35" s="38"/>
      <c r="AE35" s="38"/>
      <c r="AF35" s="38"/>
      <c r="AG35" s="38"/>
      <c r="AH35" s="123"/>
      <c r="AI35" s="38"/>
      <c r="AJ35" s="38"/>
      <c r="AK35" s="38"/>
      <c r="AL35" s="38"/>
      <c r="AM35" s="38"/>
      <c r="AN35" s="123"/>
      <c r="AO35" s="38"/>
      <c r="AP35" s="38"/>
      <c r="AQ35" s="38"/>
      <c r="AR35" s="38"/>
      <c r="AS35" s="38"/>
      <c r="AT35" s="123"/>
      <c r="AU35" s="38"/>
      <c r="AV35" s="38"/>
      <c r="AW35" s="38"/>
      <c r="AX35" s="38"/>
      <c r="AY35" s="38"/>
      <c r="AZ35" s="123"/>
      <c r="BA35" s="38"/>
      <c r="BB35" s="38"/>
      <c r="BC35" s="38"/>
      <c r="BD35" s="38"/>
      <c r="BE35" s="38"/>
      <c r="BF35" s="123"/>
      <c r="BG35" s="38"/>
      <c r="BH35" s="38"/>
      <c r="BI35" s="38"/>
      <c r="BJ35" s="38"/>
      <c r="BK35" s="38"/>
      <c r="BL35" s="123"/>
      <c r="BM35" s="38"/>
      <c r="BN35" s="38"/>
      <c r="BO35" s="38"/>
      <c r="BP35" s="38"/>
      <c r="BQ35" s="38"/>
      <c r="BR35" s="123"/>
      <c r="BS35" s="38"/>
      <c r="BT35" s="38"/>
      <c r="BU35" s="38"/>
      <c r="BV35" s="38"/>
      <c r="BW35" s="38"/>
      <c r="BX35" s="123"/>
      <c r="BY35" s="38"/>
      <c r="BZ35" s="38"/>
      <c r="CA35" s="38"/>
      <c r="CB35" s="38"/>
      <c r="CC35" s="38"/>
      <c r="CD35" s="123"/>
      <c r="CE35" s="38"/>
      <c r="CF35" s="38"/>
      <c r="CG35" s="38"/>
      <c r="CH35" s="38"/>
      <c r="CI35" s="38"/>
      <c r="CJ35" s="123"/>
      <c r="CK35" s="38"/>
      <c r="CL35" s="38"/>
      <c r="CM35" s="38"/>
      <c r="CN35" s="38"/>
      <c r="CO35" s="38"/>
      <c r="CP35" s="123"/>
      <c r="CQ35" s="38"/>
      <c r="CR35" s="38"/>
      <c r="CS35" s="38"/>
      <c r="CT35" s="38"/>
      <c r="CU35" s="38"/>
      <c r="CV35" s="123"/>
      <c r="CW35" s="38"/>
      <c r="CX35" s="38"/>
      <c r="CY35" s="38"/>
      <c r="CZ35" s="38"/>
      <c r="DA35" s="38"/>
      <c r="DB35" s="123"/>
      <c r="DC35" s="38"/>
      <c r="DD35" s="38"/>
      <c r="DE35" s="38"/>
      <c r="DF35" s="38"/>
      <c r="DG35" s="38"/>
      <c r="DH35" s="123"/>
      <c r="DI35" s="38"/>
      <c r="DJ35" s="38"/>
      <c r="DK35" s="38"/>
      <c r="DL35" s="38"/>
      <c r="DM35" s="38"/>
      <c r="DN35" s="123"/>
      <c r="DO35" s="38"/>
      <c r="DP35" s="38"/>
      <c r="DQ35" s="38"/>
      <c r="DR35" s="38"/>
      <c r="DS35" s="38"/>
      <c r="DT35" s="123"/>
      <c r="DU35" s="38"/>
      <c r="DV35" s="38"/>
      <c r="DW35" s="38"/>
      <c r="DX35" s="38"/>
      <c r="DY35" s="38"/>
      <c r="DZ35" s="123"/>
      <c r="EA35" s="38"/>
      <c r="EB35" s="38"/>
      <c r="EC35" s="38"/>
      <c r="ED35" s="38"/>
      <c r="EE35" s="38"/>
      <c r="EF35" s="123"/>
      <c r="EG35" s="38"/>
      <c r="EH35" s="38"/>
      <c r="EI35" s="38"/>
      <c r="EJ35" s="38"/>
      <c r="EK35" s="38"/>
      <c r="EL35" s="123"/>
      <c r="EM35" s="38"/>
      <c r="EN35" s="38"/>
      <c r="EO35" s="38"/>
      <c r="EP35" s="38"/>
      <c r="EQ35" s="38"/>
      <c r="ER35" s="123"/>
      <c r="ES35" s="38"/>
      <c r="ET35" s="38"/>
      <c r="EU35" s="38"/>
      <c r="EV35" s="38"/>
      <c r="EW35" s="38"/>
      <c r="EX35" s="123"/>
      <c r="EY35" s="38"/>
      <c r="EZ35" s="38"/>
      <c r="FA35" s="38"/>
      <c r="FB35" s="38"/>
      <c r="FC35" s="38"/>
      <c r="FD35" s="123"/>
      <c r="FE35" s="38"/>
      <c r="FF35" s="38"/>
      <c r="FG35" s="38"/>
      <c r="FH35" s="38"/>
      <c r="FI35" s="38"/>
      <c r="FJ35" s="123"/>
      <c r="FK35" s="38"/>
      <c r="FL35" s="38"/>
      <c r="FM35" s="38"/>
      <c r="FN35" s="38"/>
      <c r="FO35" s="38"/>
      <c r="FP35" s="123"/>
      <c r="FQ35" s="38"/>
      <c r="FR35" s="38"/>
      <c r="FS35" s="38"/>
      <c r="FT35" s="38"/>
      <c r="FU35" s="38"/>
      <c r="FV35" s="123"/>
      <c r="FW35" s="38"/>
      <c r="FX35" s="38"/>
      <c r="FY35" s="38"/>
      <c r="FZ35" s="38"/>
      <c r="GA35" s="38"/>
      <c r="GB35" s="123"/>
      <c r="GC35" s="38"/>
      <c r="GD35" s="38"/>
      <c r="GE35" s="38"/>
      <c r="GF35" s="38"/>
      <c r="GG35" s="38"/>
      <c r="GH35" s="123"/>
      <c r="GI35" s="38"/>
      <c r="GJ35" s="38"/>
      <c r="GK35" s="38"/>
      <c r="GL35" s="38"/>
      <c r="GM35" s="38"/>
      <c r="GN35" s="123"/>
      <c r="GO35" s="38"/>
      <c r="GP35" s="38"/>
      <c r="GQ35" s="38"/>
      <c r="GR35" s="38"/>
      <c r="GS35" s="38"/>
      <c r="GT35" s="123"/>
      <c r="GU35" s="38"/>
      <c r="GV35" s="38"/>
      <c r="GW35" s="38"/>
      <c r="GX35" s="38"/>
      <c r="GY35" s="38"/>
      <c r="GZ35" s="123"/>
      <c r="HA35" s="38"/>
      <c r="HB35" s="38"/>
      <c r="HC35" s="38"/>
      <c r="HD35" s="38"/>
      <c r="HE35" s="38"/>
      <c r="HF35" s="123"/>
      <c r="HG35" s="38"/>
      <c r="HH35" s="38"/>
      <c r="HI35" s="38"/>
      <c r="HJ35" s="38"/>
      <c r="HK35" s="38"/>
      <c r="HL35" s="123"/>
      <c r="HM35" s="38"/>
      <c r="HN35" s="38"/>
      <c r="HO35" s="38"/>
      <c r="HP35" s="38"/>
      <c r="HQ35" s="38"/>
      <c r="HR35" s="123"/>
      <c r="HS35" s="38"/>
      <c r="HT35" s="38"/>
      <c r="HU35" s="38"/>
      <c r="HV35" s="38"/>
      <c r="HW35" s="38"/>
      <c r="HX35" s="123"/>
      <c r="HY35" s="38"/>
      <c r="HZ35" s="38"/>
      <c r="IA35" s="38"/>
      <c r="IB35" s="38"/>
      <c r="IC35" s="38"/>
      <c r="ID35" s="123"/>
      <c r="IE35" s="38"/>
      <c r="IF35" s="38"/>
      <c r="IG35" s="38"/>
      <c r="IH35" s="38"/>
      <c r="II35" s="38"/>
      <c r="IJ35" s="123"/>
      <c r="IK35" s="38"/>
      <c r="IL35" s="38"/>
      <c r="IM35" s="38"/>
      <c r="IN35" s="38"/>
      <c r="IO35" s="38"/>
      <c r="IP35" s="123"/>
      <c r="IQ35" s="38"/>
    </row>
    <row r="36" spans="1:251" ht="15">
      <c r="A36" s="551"/>
      <c r="B36" s="552"/>
      <c r="C36" s="552"/>
      <c r="D36" s="552"/>
      <c r="E36" s="552"/>
      <c r="F36" s="552"/>
      <c r="G36" s="643"/>
      <c r="H36" s="53"/>
      <c r="I36" s="647"/>
      <c r="J36" s="642"/>
      <c r="K36" s="617"/>
      <c r="L36" s="618"/>
      <c r="M36" s="12"/>
      <c r="N36" s="38"/>
      <c r="O36" s="38"/>
      <c r="P36" s="123"/>
      <c r="Q36" s="38"/>
      <c r="R36" s="38"/>
      <c r="S36" s="38"/>
      <c r="T36" s="38"/>
      <c r="U36" s="38"/>
      <c r="V36" s="123"/>
      <c r="W36" s="38"/>
      <c r="X36" s="38"/>
      <c r="Y36" s="38"/>
      <c r="Z36" s="38"/>
      <c r="AA36" s="38"/>
      <c r="AB36" s="123"/>
      <c r="AC36" s="38"/>
      <c r="AD36" s="38"/>
      <c r="AE36" s="38"/>
      <c r="AF36" s="38"/>
      <c r="AG36" s="38"/>
      <c r="AH36" s="123"/>
      <c r="AI36" s="38"/>
      <c r="AJ36" s="38"/>
      <c r="AK36" s="38"/>
      <c r="AL36" s="38"/>
      <c r="AM36" s="38"/>
      <c r="AN36" s="123"/>
      <c r="AO36" s="38"/>
      <c r="AP36" s="38"/>
      <c r="AQ36" s="38"/>
      <c r="AR36" s="38"/>
      <c r="AS36" s="38"/>
      <c r="AT36" s="123"/>
      <c r="AU36" s="38"/>
      <c r="AV36" s="38"/>
      <c r="AW36" s="38"/>
      <c r="AX36" s="38"/>
      <c r="AY36" s="38"/>
      <c r="AZ36" s="123"/>
      <c r="BA36" s="38"/>
      <c r="BB36" s="38"/>
      <c r="BC36" s="38"/>
      <c r="BD36" s="38"/>
      <c r="BE36" s="38"/>
      <c r="BF36" s="123"/>
      <c r="BG36" s="38"/>
      <c r="BH36" s="38"/>
      <c r="BI36" s="38"/>
      <c r="BJ36" s="38"/>
      <c r="BK36" s="38"/>
      <c r="BL36" s="123"/>
      <c r="BM36" s="38"/>
      <c r="BN36" s="38"/>
      <c r="BO36" s="38"/>
      <c r="BP36" s="38"/>
      <c r="BQ36" s="38"/>
      <c r="BR36" s="123"/>
      <c r="BS36" s="38"/>
      <c r="BT36" s="38"/>
      <c r="BU36" s="38"/>
      <c r="BV36" s="38"/>
      <c r="BW36" s="38"/>
      <c r="BX36" s="123"/>
      <c r="BY36" s="38"/>
      <c r="BZ36" s="38"/>
      <c r="CA36" s="38"/>
      <c r="CB36" s="38"/>
      <c r="CC36" s="38"/>
      <c r="CD36" s="123"/>
      <c r="CE36" s="38"/>
      <c r="CF36" s="38"/>
      <c r="CG36" s="38"/>
      <c r="CH36" s="38"/>
      <c r="CI36" s="38"/>
      <c r="CJ36" s="123"/>
      <c r="CK36" s="38"/>
      <c r="CL36" s="38"/>
      <c r="CM36" s="38"/>
      <c r="CN36" s="38"/>
      <c r="CO36" s="38"/>
      <c r="CP36" s="123"/>
      <c r="CQ36" s="38"/>
      <c r="CR36" s="38"/>
      <c r="CS36" s="38"/>
      <c r="CT36" s="38"/>
      <c r="CU36" s="38"/>
      <c r="CV36" s="123"/>
      <c r="CW36" s="38"/>
      <c r="CX36" s="38"/>
      <c r="CY36" s="38"/>
      <c r="CZ36" s="38"/>
      <c r="DA36" s="38"/>
      <c r="DB36" s="123"/>
      <c r="DC36" s="38"/>
      <c r="DD36" s="38"/>
      <c r="DE36" s="38"/>
      <c r="DF36" s="38"/>
      <c r="DG36" s="38"/>
      <c r="DH36" s="123"/>
      <c r="DI36" s="38"/>
      <c r="DJ36" s="38"/>
      <c r="DK36" s="38"/>
      <c r="DL36" s="38"/>
      <c r="DM36" s="38"/>
      <c r="DN36" s="123"/>
      <c r="DO36" s="38"/>
      <c r="DP36" s="38"/>
      <c r="DQ36" s="38"/>
      <c r="DR36" s="38"/>
      <c r="DS36" s="38"/>
      <c r="DT36" s="123"/>
      <c r="DU36" s="38"/>
      <c r="DV36" s="38"/>
      <c r="DW36" s="38"/>
      <c r="DX36" s="38"/>
      <c r="DY36" s="38"/>
      <c r="DZ36" s="123"/>
      <c r="EA36" s="38"/>
      <c r="EB36" s="38"/>
      <c r="EC36" s="38"/>
      <c r="ED36" s="38"/>
      <c r="EE36" s="38"/>
      <c r="EF36" s="123"/>
      <c r="EG36" s="38"/>
      <c r="EH36" s="38"/>
      <c r="EI36" s="38"/>
      <c r="EJ36" s="38"/>
      <c r="EK36" s="38"/>
      <c r="EL36" s="123"/>
      <c r="EM36" s="38"/>
      <c r="EN36" s="38"/>
      <c r="EO36" s="38"/>
      <c r="EP36" s="38"/>
      <c r="EQ36" s="38"/>
      <c r="ER36" s="123"/>
      <c r="ES36" s="38"/>
      <c r="ET36" s="38"/>
      <c r="EU36" s="38"/>
      <c r="EV36" s="38"/>
      <c r="EW36" s="38"/>
      <c r="EX36" s="123"/>
      <c r="EY36" s="38"/>
      <c r="EZ36" s="38"/>
      <c r="FA36" s="38"/>
      <c r="FB36" s="38"/>
      <c r="FC36" s="38"/>
      <c r="FD36" s="123"/>
      <c r="FE36" s="38"/>
      <c r="FF36" s="38"/>
      <c r="FG36" s="38"/>
      <c r="FH36" s="38"/>
      <c r="FI36" s="38"/>
      <c r="FJ36" s="123"/>
      <c r="FK36" s="38"/>
      <c r="FL36" s="38"/>
      <c r="FM36" s="38"/>
      <c r="FN36" s="38"/>
      <c r="FO36" s="38"/>
      <c r="FP36" s="123"/>
      <c r="FQ36" s="38"/>
      <c r="FR36" s="38"/>
      <c r="FS36" s="38"/>
      <c r="FT36" s="38"/>
      <c r="FU36" s="38"/>
      <c r="FV36" s="123"/>
      <c r="FW36" s="38"/>
      <c r="FX36" s="38"/>
      <c r="FY36" s="38"/>
      <c r="FZ36" s="38"/>
      <c r="GA36" s="38"/>
      <c r="GB36" s="123"/>
      <c r="GC36" s="38"/>
      <c r="GD36" s="38"/>
      <c r="GE36" s="38"/>
      <c r="GF36" s="38"/>
      <c r="GG36" s="38"/>
      <c r="GH36" s="123"/>
      <c r="GI36" s="38"/>
      <c r="GJ36" s="38"/>
      <c r="GK36" s="38"/>
      <c r="GL36" s="38"/>
      <c r="GM36" s="38"/>
      <c r="GN36" s="123"/>
      <c r="GO36" s="38"/>
      <c r="GP36" s="38"/>
      <c r="GQ36" s="38"/>
      <c r="GR36" s="38"/>
      <c r="GS36" s="38"/>
      <c r="GT36" s="123"/>
      <c r="GU36" s="38"/>
      <c r="GV36" s="38"/>
      <c r="GW36" s="38"/>
      <c r="GX36" s="38"/>
      <c r="GY36" s="38"/>
      <c r="GZ36" s="123"/>
      <c r="HA36" s="38"/>
      <c r="HB36" s="38"/>
      <c r="HC36" s="38"/>
      <c r="HD36" s="38"/>
      <c r="HE36" s="38"/>
      <c r="HF36" s="123"/>
      <c r="HG36" s="38"/>
      <c r="HH36" s="38"/>
      <c r="HI36" s="38"/>
      <c r="HJ36" s="38"/>
      <c r="HK36" s="38"/>
      <c r="HL36" s="123"/>
      <c r="HM36" s="38"/>
      <c r="HN36" s="38"/>
      <c r="HO36" s="38"/>
      <c r="HP36" s="38"/>
      <c r="HQ36" s="38"/>
      <c r="HR36" s="123"/>
      <c r="HS36" s="38"/>
      <c r="HT36" s="38"/>
      <c r="HU36" s="38"/>
      <c r="HV36" s="38"/>
      <c r="HW36" s="38"/>
      <c r="HX36" s="123"/>
      <c r="HY36" s="38"/>
      <c r="HZ36" s="38"/>
      <c r="IA36" s="38"/>
      <c r="IB36" s="38"/>
      <c r="IC36" s="38"/>
      <c r="ID36" s="123"/>
      <c r="IE36" s="38"/>
      <c r="IF36" s="38"/>
      <c r="IG36" s="38"/>
      <c r="IH36" s="38"/>
      <c r="II36" s="38"/>
      <c r="IJ36" s="123"/>
      <c r="IK36" s="38"/>
      <c r="IL36" s="38"/>
      <c r="IM36" s="38"/>
      <c r="IN36" s="38"/>
      <c r="IO36" s="38"/>
      <c r="IP36" s="123"/>
      <c r="IQ36" s="38"/>
    </row>
    <row r="37" spans="1:251" ht="15">
      <c r="A37" s="127"/>
      <c r="B37" s="38"/>
      <c r="C37" s="123"/>
      <c r="D37" s="38"/>
      <c r="E37" s="38"/>
      <c r="F37" s="38"/>
      <c r="G37" s="644"/>
      <c r="H37" s="38"/>
      <c r="I37" s="644"/>
      <c r="J37" s="644"/>
      <c r="K37" s="38"/>
      <c r="L37" s="138"/>
      <c r="M37" s="38"/>
      <c r="N37" s="38"/>
      <c r="O37" s="38"/>
      <c r="P37" s="123"/>
      <c r="Q37" s="38"/>
      <c r="R37" s="38"/>
      <c r="S37" s="38"/>
      <c r="T37" s="38"/>
      <c r="U37" s="38"/>
      <c r="V37" s="123"/>
      <c r="W37" s="38"/>
      <c r="X37" s="38"/>
      <c r="Y37" s="38"/>
      <c r="Z37" s="38"/>
      <c r="AA37" s="38"/>
      <c r="AB37" s="123"/>
      <c r="AC37" s="38"/>
      <c r="AD37" s="38"/>
      <c r="AE37" s="38"/>
      <c r="AF37" s="38"/>
      <c r="AG37" s="38"/>
      <c r="AH37" s="123"/>
      <c r="AI37" s="38"/>
      <c r="AJ37" s="38"/>
      <c r="AK37" s="38"/>
      <c r="AL37" s="38"/>
      <c r="AM37" s="38"/>
      <c r="AN37" s="123"/>
      <c r="AO37" s="38"/>
      <c r="AP37" s="38"/>
      <c r="AQ37" s="38"/>
      <c r="AR37" s="38"/>
      <c r="AS37" s="38"/>
      <c r="AT37" s="123"/>
      <c r="AU37" s="38"/>
      <c r="AV37" s="38"/>
      <c r="AW37" s="38"/>
      <c r="AX37" s="38"/>
      <c r="AY37" s="38"/>
      <c r="AZ37" s="123"/>
      <c r="BA37" s="38"/>
      <c r="BB37" s="38"/>
      <c r="BC37" s="38"/>
      <c r="BD37" s="38"/>
      <c r="BE37" s="38"/>
      <c r="BF37" s="123"/>
      <c r="BG37" s="38"/>
      <c r="BH37" s="38"/>
      <c r="BI37" s="38"/>
      <c r="BJ37" s="38"/>
      <c r="BK37" s="38"/>
      <c r="BL37" s="123"/>
      <c r="BM37" s="38"/>
      <c r="BN37" s="38"/>
      <c r="BO37" s="38"/>
      <c r="BP37" s="38"/>
      <c r="BQ37" s="38"/>
      <c r="BR37" s="123"/>
      <c r="BS37" s="38"/>
      <c r="BT37" s="38"/>
      <c r="BU37" s="38"/>
      <c r="BV37" s="38"/>
      <c r="BW37" s="38"/>
      <c r="BX37" s="123"/>
      <c r="BY37" s="38"/>
      <c r="BZ37" s="38"/>
      <c r="CA37" s="38"/>
      <c r="CB37" s="38"/>
      <c r="CC37" s="38"/>
      <c r="CD37" s="123"/>
      <c r="CE37" s="38"/>
      <c r="CF37" s="38"/>
      <c r="CG37" s="38"/>
      <c r="CH37" s="38"/>
      <c r="CI37" s="38"/>
      <c r="CJ37" s="123"/>
      <c r="CK37" s="38"/>
      <c r="CL37" s="38"/>
      <c r="CM37" s="38"/>
      <c r="CN37" s="38"/>
      <c r="CO37" s="38"/>
      <c r="CP37" s="123"/>
      <c r="CQ37" s="38"/>
      <c r="CR37" s="38"/>
      <c r="CS37" s="38"/>
      <c r="CT37" s="38"/>
      <c r="CU37" s="38"/>
      <c r="CV37" s="123"/>
      <c r="CW37" s="38"/>
      <c r="CX37" s="38"/>
      <c r="CY37" s="38"/>
      <c r="CZ37" s="38"/>
      <c r="DA37" s="38"/>
      <c r="DB37" s="123"/>
      <c r="DC37" s="38"/>
      <c r="DD37" s="38"/>
      <c r="DE37" s="38"/>
      <c r="DF37" s="38"/>
      <c r="DG37" s="38"/>
      <c r="DH37" s="123"/>
      <c r="DI37" s="38"/>
      <c r="DJ37" s="38"/>
      <c r="DK37" s="38"/>
      <c r="DL37" s="38"/>
      <c r="DM37" s="38"/>
      <c r="DN37" s="123"/>
      <c r="DO37" s="38"/>
      <c r="DP37" s="38"/>
      <c r="DQ37" s="38"/>
      <c r="DR37" s="38"/>
      <c r="DS37" s="38"/>
      <c r="DT37" s="123"/>
      <c r="DU37" s="38"/>
      <c r="DV37" s="38"/>
      <c r="DW37" s="38"/>
      <c r="DX37" s="38"/>
      <c r="DY37" s="38"/>
      <c r="DZ37" s="123"/>
      <c r="EA37" s="38"/>
      <c r="EB37" s="38"/>
      <c r="EC37" s="38"/>
      <c r="ED37" s="38"/>
      <c r="EE37" s="38"/>
      <c r="EF37" s="123"/>
      <c r="EG37" s="38"/>
      <c r="EH37" s="38"/>
      <c r="EI37" s="38"/>
      <c r="EJ37" s="38"/>
      <c r="EK37" s="38"/>
      <c r="EL37" s="123"/>
      <c r="EM37" s="38"/>
      <c r="EN37" s="38"/>
      <c r="EO37" s="38"/>
      <c r="EP37" s="38"/>
      <c r="EQ37" s="38"/>
      <c r="ER37" s="123"/>
      <c r="ES37" s="38"/>
      <c r="ET37" s="38"/>
      <c r="EU37" s="38"/>
      <c r="EV37" s="38"/>
      <c r="EW37" s="38"/>
      <c r="EX37" s="123"/>
      <c r="EY37" s="38"/>
      <c r="EZ37" s="38"/>
      <c r="FA37" s="38"/>
      <c r="FB37" s="38"/>
      <c r="FC37" s="38"/>
      <c r="FD37" s="123"/>
      <c r="FE37" s="38"/>
      <c r="FF37" s="38"/>
      <c r="FG37" s="38"/>
      <c r="FH37" s="38"/>
      <c r="FI37" s="38"/>
      <c r="FJ37" s="123"/>
      <c r="FK37" s="38"/>
      <c r="FL37" s="38"/>
      <c r="FM37" s="38"/>
      <c r="FN37" s="38"/>
      <c r="FO37" s="38"/>
      <c r="FP37" s="123"/>
      <c r="FQ37" s="38"/>
      <c r="FR37" s="38"/>
      <c r="FS37" s="38"/>
      <c r="FT37" s="38"/>
      <c r="FU37" s="38"/>
      <c r="FV37" s="123"/>
      <c r="FW37" s="38"/>
      <c r="FX37" s="38"/>
      <c r="FY37" s="38"/>
      <c r="FZ37" s="38"/>
      <c r="GA37" s="38"/>
      <c r="GB37" s="123"/>
      <c r="GC37" s="38"/>
      <c r="GD37" s="38"/>
      <c r="GE37" s="38"/>
      <c r="GF37" s="38"/>
      <c r="GG37" s="38"/>
      <c r="GH37" s="123"/>
      <c r="GI37" s="38"/>
      <c r="GJ37" s="38"/>
      <c r="GK37" s="38"/>
      <c r="GL37" s="38"/>
      <c r="GM37" s="38"/>
      <c r="GN37" s="123"/>
      <c r="GO37" s="38"/>
      <c r="GP37" s="38"/>
      <c r="GQ37" s="38"/>
      <c r="GR37" s="38"/>
      <c r="GS37" s="38"/>
      <c r="GT37" s="123"/>
      <c r="GU37" s="38"/>
      <c r="GV37" s="38"/>
      <c r="GW37" s="38"/>
      <c r="GX37" s="38"/>
      <c r="GY37" s="38"/>
      <c r="GZ37" s="123"/>
      <c r="HA37" s="38"/>
      <c r="HB37" s="38"/>
      <c r="HC37" s="38"/>
      <c r="HD37" s="38"/>
      <c r="HE37" s="38"/>
      <c r="HF37" s="123"/>
      <c r="HG37" s="38"/>
      <c r="HH37" s="38"/>
      <c r="HI37" s="38"/>
      <c r="HJ37" s="38"/>
      <c r="HK37" s="38"/>
      <c r="HL37" s="123"/>
      <c r="HM37" s="38"/>
      <c r="HN37" s="38"/>
      <c r="HO37" s="38"/>
      <c r="HP37" s="38"/>
      <c r="HQ37" s="38"/>
      <c r="HR37" s="123"/>
      <c r="HS37" s="38"/>
      <c r="HT37" s="38"/>
      <c r="HU37" s="38"/>
      <c r="HV37" s="38"/>
      <c r="HW37" s="38"/>
      <c r="HX37" s="123"/>
      <c r="HY37" s="38"/>
      <c r="HZ37" s="38"/>
      <c r="IA37" s="38"/>
      <c r="IB37" s="38"/>
      <c r="IC37" s="38"/>
      <c r="ID37" s="123"/>
      <c r="IE37" s="38"/>
      <c r="IF37" s="38"/>
      <c r="IG37" s="38"/>
      <c r="IH37" s="38"/>
      <c r="II37" s="38"/>
      <c r="IJ37" s="123"/>
      <c r="IK37" s="38"/>
      <c r="IL37" s="38"/>
      <c r="IM37" s="38"/>
      <c r="IN37" s="38"/>
      <c r="IO37" s="38"/>
      <c r="IP37" s="123"/>
      <c r="IQ37" s="38"/>
    </row>
    <row r="38" spans="1:251" ht="15">
      <c r="A38" s="127">
        <f>AppendixA!A103</f>
        <v>49</v>
      </c>
      <c r="B38" s="38"/>
      <c r="C38" s="123" t="str">
        <f>AppendixA!C103</f>
        <v>Transmission O&amp;M </v>
      </c>
      <c r="D38" s="38"/>
      <c r="E38" s="326" t="s">
        <v>790</v>
      </c>
      <c r="F38" s="20"/>
      <c r="G38" s="609">
        <f>Inputs!D54</f>
        <v>5181002</v>
      </c>
      <c r="H38" s="136"/>
      <c r="I38" s="648">
        <f>+AppendixA!H11</f>
        <v>0.37769013148227815</v>
      </c>
      <c r="J38" s="609">
        <f>+I38*G38</f>
        <v>1956813.326589946</v>
      </c>
      <c r="K38" s="980"/>
      <c r="L38" s="981"/>
      <c r="M38" s="38"/>
      <c r="N38" s="123"/>
      <c r="O38" s="38"/>
      <c r="P38" s="123"/>
      <c r="Q38" s="38"/>
      <c r="R38" s="38"/>
      <c r="S38" s="38"/>
      <c r="T38" s="38"/>
      <c r="U38" s="38"/>
      <c r="V38" s="123"/>
      <c r="W38" s="38"/>
      <c r="X38" s="38"/>
      <c r="Y38" s="38"/>
      <c r="Z38" s="38"/>
      <c r="AA38" s="38"/>
      <c r="AB38" s="123"/>
      <c r="AC38" s="38"/>
      <c r="AD38" s="38"/>
      <c r="AE38" s="38"/>
      <c r="AF38" s="38"/>
      <c r="AG38" s="38"/>
      <c r="AH38" s="123"/>
      <c r="AI38" s="38"/>
      <c r="AJ38" s="38"/>
      <c r="AK38" s="38"/>
      <c r="AL38" s="38"/>
      <c r="AM38" s="38"/>
      <c r="AN38" s="123"/>
      <c r="AO38" s="38"/>
      <c r="AP38" s="38"/>
      <c r="AQ38" s="38"/>
      <c r="AR38" s="38"/>
      <c r="AS38" s="38"/>
      <c r="AT38" s="123"/>
      <c r="AU38" s="38"/>
      <c r="AV38" s="38"/>
      <c r="AW38" s="38"/>
      <c r="AX38" s="38"/>
      <c r="AY38" s="38"/>
      <c r="AZ38" s="123"/>
      <c r="BA38" s="38"/>
      <c r="BB38" s="38"/>
      <c r="BC38" s="38"/>
      <c r="BD38" s="38"/>
      <c r="BE38" s="38"/>
      <c r="BF38" s="123"/>
      <c r="BG38" s="38"/>
      <c r="BH38" s="38"/>
      <c r="BI38" s="38"/>
      <c r="BJ38" s="38"/>
      <c r="BK38" s="38"/>
      <c r="BL38" s="123"/>
      <c r="BM38" s="38"/>
      <c r="BN38" s="38"/>
      <c r="BO38" s="38"/>
      <c r="BP38" s="38"/>
      <c r="BQ38" s="38"/>
      <c r="BR38" s="123"/>
      <c r="BS38" s="38"/>
      <c r="BT38" s="38"/>
      <c r="BU38" s="38"/>
      <c r="BV38" s="38"/>
      <c r="BW38" s="38"/>
      <c r="BX38" s="123"/>
      <c r="BY38" s="38"/>
      <c r="BZ38" s="38"/>
      <c r="CA38" s="38"/>
      <c r="CB38" s="38"/>
      <c r="CC38" s="38"/>
      <c r="CD38" s="123"/>
      <c r="CE38" s="38"/>
      <c r="CF38" s="38"/>
      <c r="CG38" s="38"/>
      <c r="CH38" s="38"/>
      <c r="CI38" s="38"/>
      <c r="CJ38" s="123"/>
      <c r="CK38" s="38"/>
      <c r="CL38" s="38"/>
      <c r="CM38" s="38"/>
      <c r="CN38" s="38"/>
      <c r="CO38" s="38"/>
      <c r="CP38" s="123"/>
      <c r="CQ38" s="38"/>
      <c r="CR38" s="38"/>
      <c r="CS38" s="38"/>
      <c r="CT38" s="38"/>
      <c r="CU38" s="38"/>
      <c r="CV38" s="123"/>
      <c r="CW38" s="38"/>
      <c r="CX38" s="38"/>
      <c r="CY38" s="38"/>
      <c r="CZ38" s="38"/>
      <c r="DA38" s="38"/>
      <c r="DB38" s="123"/>
      <c r="DC38" s="38"/>
      <c r="DD38" s="38"/>
      <c r="DE38" s="38"/>
      <c r="DF38" s="38"/>
      <c r="DG38" s="38"/>
      <c r="DH38" s="123"/>
      <c r="DI38" s="38"/>
      <c r="DJ38" s="38"/>
      <c r="DK38" s="38"/>
      <c r="DL38" s="38"/>
      <c r="DM38" s="38"/>
      <c r="DN38" s="123"/>
      <c r="DO38" s="38"/>
      <c r="DP38" s="38"/>
      <c r="DQ38" s="38"/>
      <c r="DR38" s="38"/>
      <c r="DS38" s="38"/>
      <c r="DT38" s="123"/>
      <c r="DU38" s="38"/>
      <c r="DV38" s="38"/>
      <c r="DW38" s="38"/>
      <c r="DX38" s="38"/>
      <c r="DY38" s="38"/>
      <c r="DZ38" s="123"/>
      <c r="EA38" s="38"/>
      <c r="EB38" s="38"/>
      <c r="EC38" s="38"/>
      <c r="ED38" s="38"/>
      <c r="EE38" s="38"/>
      <c r="EF38" s="123"/>
      <c r="EG38" s="38"/>
      <c r="EH38" s="38"/>
      <c r="EI38" s="38"/>
      <c r="EJ38" s="38"/>
      <c r="EK38" s="38"/>
      <c r="EL38" s="123"/>
      <c r="EM38" s="38"/>
      <c r="EN38" s="38"/>
      <c r="EO38" s="38"/>
      <c r="EP38" s="38"/>
      <c r="EQ38" s="38"/>
      <c r="ER38" s="123"/>
      <c r="ES38" s="38"/>
      <c r="ET38" s="38"/>
      <c r="EU38" s="38"/>
      <c r="EV38" s="38"/>
      <c r="EW38" s="38"/>
      <c r="EX38" s="123"/>
      <c r="EY38" s="38"/>
      <c r="EZ38" s="38"/>
      <c r="FA38" s="38"/>
      <c r="FB38" s="38"/>
      <c r="FC38" s="38"/>
      <c r="FD38" s="123"/>
      <c r="FE38" s="38"/>
      <c r="FF38" s="38"/>
      <c r="FG38" s="38"/>
      <c r="FH38" s="38"/>
      <c r="FI38" s="38"/>
      <c r="FJ38" s="123"/>
      <c r="FK38" s="38"/>
      <c r="FL38" s="38"/>
      <c r="FM38" s="38"/>
      <c r="FN38" s="38"/>
      <c r="FO38" s="38"/>
      <c r="FP38" s="123"/>
      <c r="FQ38" s="38"/>
      <c r="FR38" s="38"/>
      <c r="FS38" s="38"/>
      <c r="FT38" s="38"/>
      <c r="FU38" s="38"/>
      <c r="FV38" s="123"/>
      <c r="FW38" s="38"/>
      <c r="FX38" s="38"/>
      <c r="FY38" s="38"/>
      <c r="FZ38" s="38"/>
      <c r="GA38" s="38"/>
      <c r="GB38" s="123"/>
      <c r="GC38" s="38"/>
      <c r="GD38" s="38"/>
      <c r="GE38" s="38"/>
      <c r="GF38" s="38"/>
      <c r="GG38" s="38"/>
      <c r="GH38" s="123"/>
      <c r="GI38" s="38"/>
      <c r="GJ38" s="38"/>
      <c r="GK38" s="38"/>
      <c r="GL38" s="38"/>
      <c r="GM38" s="38"/>
      <c r="GN38" s="123"/>
      <c r="GO38" s="38"/>
      <c r="GP38" s="38"/>
      <c r="GQ38" s="38"/>
      <c r="GR38" s="38"/>
      <c r="GS38" s="38"/>
      <c r="GT38" s="123"/>
      <c r="GU38" s="38"/>
      <c r="GV38" s="38"/>
      <c r="GW38" s="38"/>
      <c r="GX38" s="38"/>
      <c r="GY38" s="38"/>
      <c r="GZ38" s="123"/>
      <c r="HA38" s="38"/>
      <c r="HB38" s="38"/>
      <c r="HC38" s="38"/>
      <c r="HD38" s="38"/>
      <c r="HE38" s="38"/>
      <c r="HF38" s="123"/>
      <c r="HG38" s="38"/>
      <c r="HH38" s="38"/>
      <c r="HI38" s="38"/>
      <c r="HJ38" s="38"/>
      <c r="HK38" s="38"/>
      <c r="HL38" s="123"/>
      <c r="HM38" s="38"/>
      <c r="HN38" s="38"/>
      <c r="HO38" s="38"/>
      <c r="HP38" s="38"/>
      <c r="HQ38" s="38"/>
      <c r="HR38" s="123"/>
      <c r="HS38" s="38"/>
      <c r="HT38" s="38"/>
      <c r="HU38" s="38"/>
      <c r="HV38" s="38"/>
      <c r="HW38" s="38"/>
      <c r="HX38" s="123"/>
      <c r="HY38" s="38"/>
      <c r="HZ38" s="38"/>
      <c r="IA38" s="38"/>
      <c r="IB38" s="38"/>
      <c r="IC38" s="38"/>
      <c r="ID38" s="123"/>
      <c r="IE38" s="38"/>
      <c r="IF38" s="38"/>
      <c r="IG38" s="38"/>
      <c r="IH38" s="38"/>
      <c r="II38" s="38"/>
      <c r="IJ38" s="123"/>
      <c r="IK38" s="38"/>
      <c r="IL38" s="38"/>
      <c r="IM38" s="38"/>
      <c r="IN38" s="38"/>
      <c r="IO38" s="38"/>
      <c r="IP38" s="123"/>
      <c r="IQ38" s="38"/>
    </row>
    <row r="39" spans="1:251" ht="15">
      <c r="A39" s="127"/>
      <c r="B39" s="38"/>
      <c r="C39" s="123"/>
      <c r="D39" s="38"/>
      <c r="E39" s="326"/>
      <c r="F39" s="20"/>
      <c r="G39" s="609"/>
      <c r="H39" s="136"/>
      <c r="I39" s="648"/>
      <c r="J39" s="609"/>
      <c r="K39" s="123"/>
      <c r="L39" s="134"/>
      <c r="M39" s="38"/>
      <c r="N39" s="123"/>
      <c r="O39" s="38"/>
      <c r="P39" s="123"/>
      <c r="Q39" s="38"/>
      <c r="R39" s="38"/>
      <c r="S39" s="38"/>
      <c r="T39" s="38"/>
      <c r="U39" s="38"/>
      <c r="V39" s="123"/>
      <c r="W39" s="38"/>
      <c r="X39" s="38"/>
      <c r="Y39" s="38"/>
      <c r="Z39" s="38"/>
      <c r="AA39" s="38"/>
      <c r="AB39" s="123"/>
      <c r="AC39" s="38"/>
      <c r="AD39" s="38"/>
      <c r="AE39" s="38"/>
      <c r="AF39" s="38"/>
      <c r="AG39" s="38"/>
      <c r="AH39" s="123"/>
      <c r="AI39" s="38"/>
      <c r="AJ39" s="38"/>
      <c r="AK39" s="38"/>
      <c r="AL39" s="38"/>
      <c r="AM39" s="38"/>
      <c r="AN39" s="123"/>
      <c r="AO39" s="38"/>
      <c r="AP39" s="38"/>
      <c r="AQ39" s="38"/>
      <c r="AR39" s="38"/>
      <c r="AS39" s="38"/>
      <c r="AT39" s="123"/>
      <c r="AU39" s="38"/>
      <c r="AV39" s="38"/>
      <c r="AW39" s="38"/>
      <c r="AX39" s="38"/>
      <c r="AY39" s="38"/>
      <c r="AZ39" s="123"/>
      <c r="BA39" s="38"/>
      <c r="BB39" s="38"/>
      <c r="BC39" s="38"/>
      <c r="BD39" s="38"/>
      <c r="BE39" s="38"/>
      <c r="BF39" s="123"/>
      <c r="BG39" s="38"/>
      <c r="BH39" s="38"/>
      <c r="BI39" s="38"/>
      <c r="BJ39" s="38"/>
      <c r="BK39" s="38"/>
      <c r="BL39" s="123"/>
      <c r="BM39" s="38"/>
      <c r="BN39" s="38"/>
      <c r="BO39" s="38"/>
      <c r="BP39" s="38"/>
      <c r="BQ39" s="38"/>
      <c r="BR39" s="123"/>
      <c r="BS39" s="38"/>
      <c r="BT39" s="38"/>
      <c r="BU39" s="38"/>
      <c r="BV39" s="38"/>
      <c r="BW39" s="38"/>
      <c r="BX39" s="123"/>
      <c r="BY39" s="38"/>
      <c r="BZ39" s="38"/>
      <c r="CA39" s="38"/>
      <c r="CB39" s="38"/>
      <c r="CC39" s="38"/>
      <c r="CD39" s="123"/>
      <c r="CE39" s="38"/>
      <c r="CF39" s="38"/>
      <c r="CG39" s="38"/>
      <c r="CH39" s="38"/>
      <c r="CI39" s="38"/>
      <c r="CJ39" s="123"/>
      <c r="CK39" s="38"/>
      <c r="CL39" s="38"/>
      <c r="CM39" s="38"/>
      <c r="CN39" s="38"/>
      <c r="CO39" s="38"/>
      <c r="CP39" s="123"/>
      <c r="CQ39" s="38"/>
      <c r="CR39" s="38"/>
      <c r="CS39" s="38"/>
      <c r="CT39" s="38"/>
      <c r="CU39" s="38"/>
      <c r="CV39" s="123"/>
      <c r="CW39" s="38"/>
      <c r="CX39" s="38"/>
      <c r="CY39" s="38"/>
      <c r="CZ39" s="38"/>
      <c r="DA39" s="38"/>
      <c r="DB39" s="123"/>
      <c r="DC39" s="38"/>
      <c r="DD39" s="38"/>
      <c r="DE39" s="38"/>
      <c r="DF39" s="38"/>
      <c r="DG39" s="38"/>
      <c r="DH39" s="123"/>
      <c r="DI39" s="38"/>
      <c r="DJ39" s="38"/>
      <c r="DK39" s="38"/>
      <c r="DL39" s="38"/>
      <c r="DM39" s="38"/>
      <c r="DN39" s="123"/>
      <c r="DO39" s="38"/>
      <c r="DP39" s="38"/>
      <c r="DQ39" s="38"/>
      <c r="DR39" s="38"/>
      <c r="DS39" s="38"/>
      <c r="DT39" s="123"/>
      <c r="DU39" s="38"/>
      <c r="DV39" s="38"/>
      <c r="DW39" s="38"/>
      <c r="DX39" s="38"/>
      <c r="DY39" s="38"/>
      <c r="DZ39" s="123"/>
      <c r="EA39" s="38"/>
      <c r="EB39" s="38"/>
      <c r="EC39" s="38"/>
      <c r="ED39" s="38"/>
      <c r="EE39" s="38"/>
      <c r="EF39" s="123"/>
      <c r="EG39" s="38"/>
      <c r="EH39" s="38"/>
      <c r="EI39" s="38"/>
      <c r="EJ39" s="38"/>
      <c r="EK39" s="38"/>
      <c r="EL39" s="123"/>
      <c r="EM39" s="38"/>
      <c r="EN39" s="38"/>
      <c r="EO39" s="38"/>
      <c r="EP39" s="38"/>
      <c r="EQ39" s="38"/>
      <c r="ER39" s="123"/>
      <c r="ES39" s="38"/>
      <c r="ET39" s="38"/>
      <c r="EU39" s="38"/>
      <c r="EV39" s="38"/>
      <c r="EW39" s="38"/>
      <c r="EX39" s="123"/>
      <c r="EY39" s="38"/>
      <c r="EZ39" s="38"/>
      <c r="FA39" s="38"/>
      <c r="FB39" s="38"/>
      <c r="FC39" s="38"/>
      <c r="FD39" s="123"/>
      <c r="FE39" s="38"/>
      <c r="FF39" s="38"/>
      <c r="FG39" s="38"/>
      <c r="FH39" s="38"/>
      <c r="FI39" s="38"/>
      <c r="FJ39" s="123"/>
      <c r="FK39" s="38"/>
      <c r="FL39" s="38"/>
      <c r="FM39" s="38"/>
      <c r="FN39" s="38"/>
      <c r="FO39" s="38"/>
      <c r="FP39" s="123"/>
      <c r="FQ39" s="38"/>
      <c r="FR39" s="38"/>
      <c r="FS39" s="38"/>
      <c r="FT39" s="38"/>
      <c r="FU39" s="38"/>
      <c r="FV39" s="123"/>
      <c r="FW39" s="38"/>
      <c r="FX39" s="38"/>
      <c r="FY39" s="38"/>
      <c r="FZ39" s="38"/>
      <c r="GA39" s="38"/>
      <c r="GB39" s="123"/>
      <c r="GC39" s="38"/>
      <c r="GD39" s="38"/>
      <c r="GE39" s="38"/>
      <c r="GF39" s="38"/>
      <c r="GG39" s="38"/>
      <c r="GH39" s="123"/>
      <c r="GI39" s="38"/>
      <c r="GJ39" s="38"/>
      <c r="GK39" s="38"/>
      <c r="GL39" s="38"/>
      <c r="GM39" s="38"/>
      <c r="GN39" s="123"/>
      <c r="GO39" s="38"/>
      <c r="GP39" s="38"/>
      <c r="GQ39" s="38"/>
      <c r="GR39" s="38"/>
      <c r="GS39" s="38"/>
      <c r="GT39" s="123"/>
      <c r="GU39" s="38"/>
      <c r="GV39" s="38"/>
      <c r="GW39" s="38"/>
      <c r="GX39" s="38"/>
      <c r="GY39" s="38"/>
      <c r="GZ39" s="123"/>
      <c r="HA39" s="38"/>
      <c r="HB39" s="38"/>
      <c r="HC39" s="38"/>
      <c r="HD39" s="38"/>
      <c r="HE39" s="38"/>
      <c r="HF39" s="123"/>
      <c r="HG39" s="38"/>
      <c r="HH39" s="38"/>
      <c r="HI39" s="38"/>
      <c r="HJ39" s="38"/>
      <c r="HK39" s="38"/>
      <c r="HL39" s="123"/>
      <c r="HM39" s="38"/>
      <c r="HN39" s="38"/>
      <c r="HO39" s="38"/>
      <c r="HP39" s="38"/>
      <c r="HQ39" s="38"/>
      <c r="HR39" s="123"/>
      <c r="HS39" s="38"/>
      <c r="HT39" s="38"/>
      <c r="HU39" s="38"/>
      <c r="HV39" s="38"/>
      <c r="HW39" s="38"/>
      <c r="HX39" s="123"/>
      <c r="HY39" s="38"/>
      <c r="HZ39" s="38"/>
      <c r="IA39" s="38"/>
      <c r="IB39" s="38"/>
      <c r="IC39" s="38"/>
      <c r="ID39" s="123"/>
      <c r="IE39" s="38"/>
      <c r="IF39" s="38"/>
      <c r="IG39" s="38"/>
      <c r="IH39" s="38"/>
      <c r="II39" s="38"/>
      <c r="IJ39" s="123"/>
      <c r="IK39" s="38"/>
      <c r="IL39" s="38"/>
      <c r="IM39" s="38"/>
      <c r="IN39" s="38"/>
      <c r="IO39" s="38"/>
      <c r="IP39" s="123"/>
      <c r="IQ39" s="38"/>
    </row>
    <row r="40" spans="1:251" ht="15">
      <c r="A40" s="127">
        <f>AppendixA!A104</f>
        <v>50</v>
      </c>
      <c r="B40" s="38"/>
      <c r="C40" s="139" t="s">
        <v>184</v>
      </c>
      <c r="D40" s="38"/>
      <c r="E40" s="134" t="s">
        <v>791</v>
      </c>
      <c r="F40" s="20"/>
      <c r="G40" s="609">
        <f>Inputs!D53</f>
        <v>2435718</v>
      </c>
      <c r="H40" s="136"/>
      <c r="I40" s="648">
        <f>+I38</f>
        <v>0.37769013148227815</v>
      </c>
      <c r="J40" s="609">
        <f>+I40*G40</f>
        <v>919946.6516737515</v>
      </c>
      <c r="K40" s="123"/>
      <c r="L40" s="134"/>
      <c r="M40" s="38"/>
      <c r="N40" s="123"/>
      <c r="O40" s="136"/>
      <c r="P40" s="123"/>
      <c r="Q40" s="38"/>
      <c r="R40" s="38"/>
      <c r="S40" s="38"/>
      <c r="T40" s="38"/>
      <c r="U40" s="38"/>
      <c r="V40" s="123"/>
      <c r="W40" s="38"/>
      <c r="X40" s="38"/>
      <c r="Y40" s="38"/>
      <c r="Z40" s="38"/>
      <c r="AA40" s="38"/>
      <c r="AB40" s="123"/>
      <c r="AC40" s="38"/>
      <c r="AD40" s="38"/>
      <c r="AE40" s="38"/>
      <c r="AF40" s="38"/>
      <c r="AG40" s="38"/>
      <c r="AH40" s="123"/>
      <c r="AI40" s="38"/>
      <c r="AJ40" s="38"/>
      <c r="AK40" s="38"/>
      <c r="AL40" s="38"/>
      <c r="AM40" s="38"/>
      <c r="AN40" s="123"/>
      <c r="AO40" s="38"/>
      <c r="AP40" s="38"/>
      <c r="AQ40" s="38"/>
      <c r="AR40" s="38"/>
      <c r="AS40" s="38"/>
      <c r="AT40" s="123"/>
      <c r="AU40" s="38"/>
      <c r="AV40" s="38"/>
      <c r="AW40" s="38"/>
      <c r="AX40" s="38"/>
      <c r="AY40" s="38"/>
      <c r="AZ40" s="123"/>
      <c r="BA40" s="38"/>
      <c r="BB40" s="38"/>
      <c r="BC40" s="38"/>
      <c r="BD40" s="38"/>
      <c r="BE40" s="38"/>
      <c r="BF40" s="123"/>
      <c r="BG40" s="38"/>
      <c r="BH40" s="38"/>
      <c r="BI40" s="38"/>
      <c r="BJ40" s="38"/>
      <c r="BK40" s="38"/>
      <c r="BL40" s="123"/>
      <c r="BM40" s="38"/>
      <c r="BN40" s="38"/>
      <c r="BO40" s="38"/>
      <c r="BP40" s="38"/>
      <c r="BQ40" s="38"/>
      <c r="BR40" s="123"/>
      <c r="BS40" s="38"/>
      <c r="BT40" s="38"/>
      <c r="BU40" s="38"/>
      <c r="BV40" s="38"/>
      <c r="BW40" s="38"/>
      <c r="BX40" s="123"/>
      <c r="BY40" s="38"/>
      <c r="BZ40" s="38"/>
      <c r="CA40" s="38"/>
      <c r="CB40" s="38"/>
      <c r="CC40" s="38"/>
      <c r="CD40" s="123"/>
      <c r="CE40" s="38"/>
      <c r="CF40" s="38"/>
      <c r="CG40" s="38"/>
      <c r="CH40" s="38"/>
      <c r="CI40" s="38"/>
      <c r="CJ40" s="123"/>
      <c r="CK40" s="38"/>
      <c r="CL40" s="38"/>
      <c r="CM40" s="38"/>
      <c r="CN40" s="38"/>
      <c r="CO40" s="38"/>
      <c r="CP40" s="123"/>
      <c r="CQ40" s="38"/>
      <c r="CR40" s="38"/>
      <c r="CS40" s="38"/>
      <c r="CT40" s="38"/>
      <c r="CU40" s="38"/>
      <c r="CV40" s="123"/>
      <c r="CW40" s="38"/>
      <c r="CX40" s="38"/>
      <c r="CY40" s="38"/>
      <c r="CZ40" s="38"/>
      <c r="DA40" s="38"/>
      <c r="DB40" s="123"/>
      <c r="DC40" s="38"/>
      <c r="DD40" s="38"/>
      <c r="DE40" s="38"/>
      <c r="DF40" s="38"/>
      <c r="DG40" s="38"/>
      <c r="DH40" s="123"/>
      <c r="DI40" s="38"/>
      <c r="DJ40" s="38"/>
      <c r="DK40" s="38"/>
      <c r="DL40" s="38"/>
      <c r="DM40" s="38"/>
      <c r="DN40" s="123"/>
      <c r="DO40" s="38"/>
      <c r="DP40" s="38"/>
      <c r="DQ40" s="38"/>
      <c r="DR40" s="38"/>
      <c r="DS40" s="38"/>
      <c r="DT40" s="123"/>
      <c r="DU40" s="38"/>
      <c r="DV40" s="38"/>
      <c r="DW40" s="38"/>
      <c r="DX40" s="38"/>
      <c r="DY40" s="38"/>
      <c r="DZ40" s="123"/>
      <c r="EA40" s="38"/>
      <c r="EB40" s="38"/>
      <c r="EC40" s="38"/>
      <c r="ED40" s="38"/>
      <c r="EE40" s="38"/>
      <c r="EF40" s="123"/>
      <c r="EG40" s="38"/>
      <c r="EH40" s="38"/>
      <c r="EI40" s="38"/>
      <c r="EJ40" s="38"/>
      <c r="EK40" s="38"/>
      <c r="EL40" s="123"/>
      <c r="EM40" s="38"/>
      <c r="EN40" s="38"/>
      <c r="EO40" s="38"/>
      <c r="EP40" s="38"/>
      <c r="EQ40" s="38"/>
      <c r="ER40" s="123"/>
      <c r="ES40" s="38"/>
      <c r="ET40" s="38"/>
      <c r="EU40" s="38"/>
      <c r="EV40" s="38"/>
      <c r="EW40" s="38"/>
      <c r="EX40" s="123"/>
      <c r="EY40" s="38"/>
      <c r="EZ40" s="38"/>
      <c r="FA40" s="38"/>
      <c r="FB40" s="38"/>
      <c r="FC40" s="38"/>
      <c r="FD40" s="123"/>
      <c r="FE40" s="38"/>
      <c r="FF40" s="38"/>
      <c r="FG40" s="38"/>
      <c r="FH40" s="38"/>
      <c r="FI40" s="38"/>
      <c r="FJ40" s="123"/>
      <c r="FK40" s="38"/>
      <c r="FL40" s="38"/>
      <c r="FM40" s="38"/>
      <c r="FN40" s="38"/>
      <c r="FO40" s="38"/>
      <c r="FP40" s="123"/>
      <c r="FQ40" s="38"/>
      <c r="FR40" s="38"/>
      <c r="FS40" s="38"/>
      <c r="FT40" s="38"/>
      <c r="FU40" s="38"/>
      <c r="FV40" s="123"/>
      <c r="FW40" s="38"/>
      <c r="FX40" s="38"/>
      <c r="FY40" s="38"/>
      <c r="FZ40" s="38"/>
      <c r="GA40" s="38"/>
      <c r="GB40" s="123"/>
      <c r="GC40" s="38"/>
      <c r="GD40" s="38"/>
      <c r="GE40" s="38"/>
      <c r="GF40" s="38"/>
      <c r="GG40" s="38"/>
      <c r="GH40" s="123"/>
      <c r="GI40" s="38"/>
      <c r="GJ40" s="38"/>
      <c r="GK40" s="38"/>
      <c r="GL40" s="38"/>
      <c r="GM40" s="38"/>
      <c r="GN40" s="123"/>
      <c r="GO40" s="38"/>
      <c r="GP40" s="38"/>
      <c r="GQ40" s="38"/>
      <c r="GR40" s="38"/>
      <c r="GS40" s="38"/>
      <c r="GT40" s="123"/>
      <c r="GU40" s="38"/>
      <c r="GV40" s="38"/>
      <c r="GW40" s="38"/>
      <c r="GX40" s="38"/>
      <c r="GY40" s="38"/>
      <c r="GZ40" s="123"/>
      <c r="HA40" s="38"/>
      <c r="HB40" s="38"/>
      <c r="HC40" s="38"/>
      <c r="HD40" s="38"/>
      <c r="HE40" s="38"/>
      <c r="HF40" s="123"/>
      <c r="HG40" s="38"/>
      <c r="HH40" s="38"/>
      <c r="HI40" s="38"/>
      <c r="HJ40" s="38"/>
      <c r="HK40" s="38"/>
      <c r="HL40" s="123"/>
      <c r="HM40" s="38"/>
      <c r="HN40" s="38"/>
      <c r="HO40" s="38"/>
      <c r="HP40" s="38"/>
      <c r="HQ40" s="38"/>
      <c r="HR40" s="123"/>
      <c r="HS40" s="38"/>
      <c r="HT40" s="38"/>
      <c r="HU40" s="38"/>
      <c r="HV40" s="38"/>
      <c r="HW40" s="38"/>
      <c r="HX40" s="123"/>
      <c r="HY40" s="38"/>
      <c r="HZ40" s="38"/>
      <c r="IA40" s="38"/>
      <c r="IB40" s="38"/>
      <c r="IC40" s="38"/>
      <c r="ID40" s="123"/>
      <c r="IE40" s="38"/>
      <c r="IF40" s="38"/>
      <c r="IG40" s="38"/>
      <c r="IH40" s="38"/>
      <c r="II40" s="38"/>
      <c r="IJ40" s="123"/>
      <c r="IK40" s="38"/>
      <c r="IL40" s="38"/>
      <c r="IM40" s="38"/>
      <c r="IN40" s="38"/>
      <c r="IO40" s="38"/>
      <c r="IP40" s="123"/>
      <c r="IQ40" s="38"/>
    </row>
    <row r="41" spans="1:251" ht="15">
      <c r="A41" s="127"/>
      <c r="B41" s="38"/>
      <c r="C41" s="139"/>
      <c r="D41" s="38"/>
      <c r="E41" s="38"/>
      <c r="F41" s="123"/>
      <c r="G41" s="609"/>
      <c r="H41" s="136"/>
      <c r="I41" s="609"/>
      <c r="J41" s="609"/>
      <c r="K41" s="123"/>
      <c r="L41" s="134"/>
      <c r="M41" s="38"/>
      <c r="N41" s="123"/>
      <c r="O41" s="38"/>
      <c r="P41" s="123"/>
      <c r="Q41" s="38"/>
      <c r="R41" s="38"/>
      <c r="S41" s="38"/>
      <c r="T41" s="38"/>
      <c r="U41" s="38"/>
      <c r="V41" s="123"/>
      <c r="W41" s="38"/>
      <c r="X41" s="38"/>
      <c r="Y41" s="38"/>
      <c r="Z41" s="38"/>
      <c r="AA41" s="38"/>
      <c r="AB41" s="123"/>
      <c r="AC41" s="38"/>
      <c r="AD41" s="38"/>
      <c r="AE41" s="38"/>
      <c r="AF41" s="38"/>
      <c r="AG41" s="38"/>
      <c r="AH41" s="123"/>
      <c r="AI41" s="38"/>
      <c r="AJ41" s="38"/>
      <c r="AK41" s="38"/>
      <c r="AL41" s="38"/>
      <c r="AM41" s="38"/>
      <c r="AN41" s="123"/>
      <c r="AO41" s="38"/>
      <c r="AP41" s="38"/>
      <c r="AQ41" s="38"/>
      <c r="AR41" s="38"/>
      <c r="AS41" s="38"/>
      <c r="AT41" s="123"/>
      <c r="AU41" s="38"/>
      <c r="AV41" s="38"/>
      <c r="AW41" s="38"/>
      <c r="AX41" s="38"/>
      <c r="AY41" s="38"/>
      <c r="AZ41" s="123"/>
      <c r="BA41" s="38"/>
      <c r="BB41" s="38"/>
      <c r="BC41" s="38"/>
      <c r="BD41" s="38"/>
      <c r="BE41" s="38"/>
      <c r="BF41" s="123"/>
      <c r="BG41" s="38"/>
      <c r="BH41" s="38"/>
      <c r="BI41" s="38"/>
      <c r="BJ41" s="38"/>
      <c r="BK41" s="38"/>
      <c r="BL41" s="123"/>
      <c r="BM41" s="38"/>
      <c r="BN41" s="38"/>
      <c r="BO41" s="38"/>
      <c r="BP41" s="38"/>
      <c r="BQ41" s="38"/>
      <c r="BR41" s="123"/>
      <c r="BS41" s="38"/>
      <c r="BT41" s="38"/>
      <c r="BU41" s="38"/>
      <c r="BV41" s="38"/>
      <c r="BW41" s="38"/>
      <c r="BX41" s="123"/>
      <c r="BY41" s="38"/>
      <c r="BZ41" s="38"/>
      <c r="CA41" s="38"/>
      <c r="CB41" s="38"/>
      <c r="CC41" s="38"/>
      <c r="CD41" s="123"/>
      <c r="CE41" s="38"/>
      <c r="CF41" s="38"/>
      <c r="CG41" s="38"/>
      <c r="CH41" s="38"/>
      <c r="CI41" s="38"/>
      <c r="CJ41" s="123"/>
      <c r="CK41" s="38"/>
      <c r="CL41" s="38"/>
      <c r="CM41" s="38"/>
      <c r="CN41" s="38"/>
      <c r="CO41" s="38"/>
      <c r="CP41" s="123"/>
      <c r="CQ41" s="38"/>
      <c r="CR41" s="38"/>
      <c r="CS41" s="38"/>
      <c r="CT41" s="38"/>
      <c r="CU41" s="38"/>
      <c r="CV41" s="123"/>
      <c r="CW41" s="38"/>
      <c r="CX41" s="38"/>
      <c r="CY41" s="38"/>
      <c r="CZ41" s="38"/>
      <c r="DA41" s="38"/>
      <c r="DB41" s="123"/>
      <c r="DC41" s="38"/>
      <c r="DD41" s="38"/>
      <c r="DE41" s="38"/>
      <c r="DF41" s="38"/>
      <c r="DG41" s="38"/>
      <c r="DH41" s="123"/>
      <c r="DI41" s="38"/>
      <c r="DJ41" s="38"/>
      <c r="DK41" s="38"/>
      <c r="DL41" s="38"/>
      <c r="DM41" s="38"/>
      <c r="DN41" s="123"/>
      <c r="DO41" s="38"/>
      <c r="DP41" s="38"/>
      <c r="DQ41" s="38"/>
      <c r="DR41" s="38"/>
      <c r="DS41" s="38"/>
      <c r="DT41" s="123"/>
      <c r="DU41" s="38"/>
      <c r="DV41" s="38"/>
      <c r="DW41" s="38"/>
      <c r="DX41" s="38"/>
      <c r="DY41" s="38"/>
      <c r="DZ41" s="123"/>
      <c r="EA41" s="38"/>
      <c r="EB41" s="38"/>
      <c r="EC41" s="38"/>
      <c r="ED41" s="38"/>
      <c r="EE41" s="38"/>
      <c r="EF41" s="123"/>
      <c r="EG41" s="38"/>
      <c r="EH41" s="38"/>
      <c r="EI41" s="38"/>
      <c r="EJ41" s="38"/>
      <c r="EK41" s="38"/>
      <c r="EL41" s="123"/>
      <c r="EM41" s="38"/>
      <c r="EN41" s="38"/>
      <c r="EO41" s="38"/>
      <c r="EP41" s="38"/>
      <c r="EQ41" s="38"/>
      <c r="ER41" s="123"/>
      <c r="ES41" s="38"/>
      <c r="ET41" s="38"/>
      <c r="EU41" s="38"/>
      <c r="EV41" s="38"/>
      <c r="EW41" s="38"/>
      <c r="EX41" s="123"/>
      <c r="EY41" s="38"/>
      <c r="EZ41" s="38"/>
      <c r="FA41" s="38"/>
      <c r="FB41" s="38"/>
      <c r="FC41" s="38"/>
      <c r="FD41" s="123"/>
      <c r="FE41" s="38"/>
      <c r="FF41" s="38"/>
      <c r="FG41" s="38"/>
      <c r="FH41" s="38"/>
      <c r="FI41" s="38"/>
      <c r="FJ41" s="123"/>
      <c r="FK41" s="38"/>
      <c r="FL41" s="38"/>
      <c r="FM41" s="38"/>
      <c r="FN41" s="38"/>
      <c r="FO41" s="38"/>
      <c r="FP41" s="123"/>
      <c r="FQ41" s="38"/>
      <c r="FR41" s="38"/>
      <c r="FS41" s="38"/>
      <c r="FT41" s="38"/>
      <c r="FU41" s="38"/>
      <c r="FV41" s="123"/>
      <c r="FW41" s="38"/>
      <c r="FX41" s="38"/>
      <c r="FY41" s="38"/>
      <c r="FZ41" s="38"/>
      <c r="GA41" s="38"/>
      <c r="GB41" s="123"/>
      <c r="GC41" s="38"/>
      <c r="GD41" s="38"/>
      <c r="GE41" s="38"/>
      <c r="GF41" s="38"/>
      <c r="GG41" s="38"/>
      <c r="GH41" s="123"/>
      <c r="GI41" s="38"/>
      <c r="GJ41" s="38"/>
      <c r="GK41" s="38"/>
      <c r="GL41" s="38"/>
      <c r="GM41" s="38"/>
      <c r="GN41" s="123"/>
      <c r="GO41" s="38"/>
      <c r="GP41" s="38"/>
      <c r="GQ41" s="38"/>
      <c r="GR41" s="38"/>
      <c r="GS41" s="38"/>
      <c r="GT41" s="123"/>
      <c r="GU41" s="38"/>
      <c r="GV41" s="38"/>
      <c r="GW41" s="38"/>
      <c r="GX41" s="38"/>
      <c r="GY41" s="38"/>
      <c r="GZ41" s="123"/>
      <c r="HA41" s="38"/>
      <c r="HB41" s="38"/>
      <c r="HC41" s="38"/>
      <c r="HD41" s="38"/>
      <c r="HE41" s="38"/>
      <c r="HF41" s="123"/>
      <c r="HG41" s="38"/>
      <c r="HH41" s="38"/>
      <c r="HI41" s="38"/>
      <c r="HJ41" s="38"/>
      <c r="HK41" s="38"/>
      <c r="HL41" s="123"/>
      <c r="HM41" s="38"/>
      <c r="HN41" s="38"/>
      <c r="HO41" s="38"/>
      <c r="HP41" s="38"/>
      <c r="HQ41" s="38"/>
      <c r="HR41" s="123"/>
      <c r="HS41" s="38"/>
      <c r="HT41" s="38"/>
      <c r="HU41" s="38"/>
      <c r="HV41" s="38"/>
      <c r="HW41" s="38"/>
      <c r="HX41" s="123"/>
      <c r="HY41" s="38"/>
      <c r="HZ41" s="38"/>
      <c r="IA41" s="38"/>
      <c r="IB41" s="38"/>
      <c r="IC41" s="38"/>
      <c r="ID41" s="123"/>
      <c r="IE41" s="38"/>
      <c r="IF41" s="38"/>
      <c r="IG41" s="38"/>
      <c r="IH41" s="38"/>
      <c r="II41" s="38"/>
      <c r="IJ41" s="123"/>
      <c r="IK41" s="38"/>
      <c r="IL41" s="38"/>
      <c r="IM41" s="38"/>
      <c r="IN41" s="38"/>
      <c r="IO41" s="38"/>
      <c r="IP41" s="123"/>
      <c r="IQ41" s="38"/>
    </row>
    <row r="42" spans="1:251" ht="15">
      <c r="A42" s="359">
        <f>AppendixA!A106</f>
        <v>52</v>
      </c>
      <c r="B42" s="38"/>
      <c r="C42" s="358" t="str">
        <f>AppendixA!C106</f>
        <v>     Plus Charges billed to Transmission Owner and booked to Account 565</v>
      </c>
      <c r="D42" s="19"/>
      <c r="E42" s="38"/>
      <c r="F42" s="357" t="s">
        <v>803</v>
      </c>
      <c r="G42" s="609">
        <f>Inputs!D113</f>
        <v>0</v>
      </c>
      <c r="H42" s="136"/>
      <c r="I42" s="648">
        <f>+I40</f>
        <v>0.37769013148227815</v>
      </c>
      <c r="J42" s="609">
        <f>+I42*G42</f>
        <v>0</v>
      </c>
      <c r="K42" s="123"/>
      <c r="L42" s="134"/>
      <c r="M42" s="38"/>
      <c r="N42" s="123"/>
      <c r="O42" s="38"/>
      <c r="P42" s="123"/>
      <c r="Q42" s="38"/>
      <c r="R42" s="38"/>
      <c r="S42" s="38"/>
      <c r="T42" s="38"/>
      <c r="U42" s="38"/>
      <c r="V42" s="123"/>
      <c r="W42" s="38"/>
      <c r="X42" s="38"/>
      <c r="Y42" s="38"/>
      <c r="Z42" s="38"/>
      <c r="AA42" s="38"/>
      <c r="AB42" s="123"/>
      <c r="AC42" s="38"/>
      <c r="AD42" s="38"/>
      <c r="AE42" s="38"/>
      <c r="AF42" s="38"/>
      <c r="AG42" s="38"/>
      <c r="AH42" s="123"/>
      <c r="AI42" s="38"/>
      <c r="AJ42" s="38"/>
      <c r="AK42" s="38"/>
      <c r="AL42" s="38"/>
      <c r="AM42" s="38"/>
      <c r="AN42" s="123"/>
      <c r="AO42" s="38"/>
      <c r="AP42" s="38"/>
      <c r="AQ42" s="38"/>
      <c r="AR42" s="38"/>
      <c r="AS42" s="38"/>
      <c r="AT42" s="123"/>
      <c r="AU42" s="38"/>
      <c r="AV42" s="38"/>
      <c r="AW42" s="38"/>
      <c r="AX42" s="38"/>
      <c r="AY42" s="38"/>
      <c r="AZ42" s="123"/>
      <c r="BA42" s="38"/>
      <c r="BB42" s="38"/>
      <c r="BC42" s="38"/>
      <c r="BD42" s="38"/>
      <c r="BE42" s="38"/>
      <c r="BF42" s="123"/>
      <c r="BG42" s="38"/>
      <c r="BH42" s="38"/>
      <c r="BI42" s="38"/>
      <c r="BJ42" s="38"/>
      <c r="BK42" s="38"/>
      <c r="BL42" s="123"/>
      <c r="BM42" s="38"/>
      <c r="BN42" s="38"/>
      <c r="BO42" s="38"/>
      <c r="BP42" s="38"/>
      <c r="BQ42" s="38"/>
      <c r="BR42" s="123"/>
      <c r="BS42" s="38"/>
      <c r="BT42" s="38"/>
      <c r="BU42" s="38"/>
      <c r="BV42" s="38"/>
      <c r="BW42" s="38"/>
      <c r="BX42" s="123"/>
      <c r="BY42" s="38"/>
      <c r="BZ42" s="38"/>
      <c r="CA42" s="38"/>
      <c r="CB42" s="38"/>
      <c r="CC42" s="38"/>
      <c r="CD42" s="123"/>
      <c r="CE42" s="38"/>
      <c r="CF42" s="38"/>
      <c r="CG42" s="38"/>
      <c r="CH42" s="38"/>
      <c r="CI42" s="38"/>
      <c r="CJ42" s="123"/>
      <c r="CK42" s="38"/>
      <c r="CL42" s="38"/>
      <c r="CM42" s="38"/>
      <c r="CN42" s="38"/>
      <c r="CO42" s="38"/>
      <c r="CP42" s="123"/>
      <c r="CQ42" s="38"/>
      <c r="CR42" s="38"/>
      <c r="CS42" s="38"/>
      <c r="CT42" s="38"/>
      <c r="CU42" s="38"/>
      <c r="CV42" s="123"/>
      <c r="CW42" s="38"/>
      <c r="CX42" s="38"/>
      <c r="CY42" s="38"/>
      <c r="CZ42" s="38"/>
      <c r="DA42" s="38"/>
      <c r="DB42" s="123"/>
      <c r="DC42" s="38"/>
      <c r="DD42" s="38"/>
      <c r="DE42" s="38"/>
      <c r="DF42" s="38"/>
      <c r="DG42" s="38"/>
      <c r="DH42" s="123"/>
      <c r="DI42" s="38"/>
      <c r="DJ42" s="38"/>
      <c r="DK42" s="38"/>
      <c r="DL42" s="38"/>
      <c r="DM42" s="38"/>
      <c r="DN42" s="123"/>
      <c r="DO42" s="38"/>
      <c r="DP42" s="38"/>
      <c r="DQ42" s="38"/>
      <c r="DR42" s="38"/>
      <c r="DS42" s="38"/>
      <c r="DT42" s="123"/>
      <c r="DU42" s="38"/>
      <c r="DV42" s="38"/>
      <c r="DW42" s="38"/>
      <c r="DX42" s="38"/>
      <c r="DY42" s="38"/>
      <c r="DZ42" s="123"/>
      <c r="EA42" s="38"/>
      <c r="EB42" s="38"/>
      <c r="EC42" s="38"/>
      <c r="ED42" s="38"/>
      <c r="EE42" s="38"/>
      <c r="EF42" s="123"/>
      <c r="EG42" s="38"/>
      <c r="EH42" s="38"/>
      <c r="EI42" s="38"/>
      <c r="EJ42" s="38"/>
      <c r="EK42" s="38"/>
      <c r="EL42" s="123"/>
      <c r="EM42" s="38"/>
      <c r="EN42" s="38"/>
      <c r="EO42" s="38"/>
      <c r="EP42" s="38"/>
      <c r="EQ42" s="38"/>
      <c r="ER42" s="123"/>
      <c r="ES42" s="38"/>
      <c r="ET42" s="38"/>
      <c r="EU42" s="38"/>
      <c r="EV42" s="38"/>
      <c r="EW42" s="38"/>
      <c r="EX42" s="123"/>
      <c r="EY42" s="38"/>
      <c r="EZ42" s="38"/>
      <c r="FA42" s="38"/>
      <c r="FB42" s="38"/>
      <c r="FC42" s="38"/>
      <c r="FD42" s="123"/>
      <c r="FE42" s="38"/>
      <c r="FF42" s="38"/>
      <c r="FG42" s="38"/>
      <c r="FH42" s="38"/>
      <c r="FI42" s="38"/>
      <c r="FJ42" s="123"/>
      <c r="FK42" s="38"/>
      <c r="FL42" s="38"/>
      <c r="FM42" s="38"/>
      <c r="FN42" s="38"/>
      <c r="FO42" s="38"/>
      <c r="FP42" s="123"/>
      <c r="FQ42" s="38"/>
      <c r="FR42" s="38"/>
      <c r="FS42" s="38"/>
      <c r="FT42" s="38"/>
      <c r="FU42" s="38"/>
      <c r="FV42" s="123"/>
      <c r="FW42" s="38"/>
      <c r="FX42" s="38"/>
      <c r="FY42" s="38"/>
      <c r="FZ42" s="38"/>
      <c r="GA42" s="38"/>
      <c r="GB42" s="123"/>
      <c r="GC42" s="38"/>
      <c r="GD42" s="38"/>
      <c r="GE42" s="38"/>
      <c r="GF42" s="38"/>
      <c r="GG42" s="38"/>
      <c r="GH42" s="123"/>
      <c r="GI42" s="38"/>
      <c r="GJ42" s="38"/>
      <c r="GK42" s="38"/>
      <c r="GL42" s="38"/>
      <c r="GM42" s="38"/>
      <c r="GN42" s="123"/>
      <c r="GO42" s="38"/>
      <c r="GP42" s="38"/>
      <c r="GQ42" s="38"/>
      <c r="GR42" s="38"/>
      <c r="GS42" s="38"/>
      <c r="GT42" s="123"/>
      <c r="GU42" s="38"/>
      <c r="GV42" s="38"/>
      <c r="GW42" s="38"/>
      <c r="GX42" s="38"/>
      <c r="GY42" s="38"/>
      <c r="GZ42" s="123"/>
      <c r="HA42" s="38"/>
      <c r="HB42" s="38"/>
      <c r="HC42" s="38"/>
      <c r="HD42" s="38"/>
      <c r="HE42" s="38"/>
      <c r="HF42" s="123"/>
      <c r="HG42" s="38"/>
      <c r="HH42" s="38"/>
      <c r="HI42" s="38"/>
      <c r="HJ42" s="38"/>
      <c r="HK42" s="38"/>
      <c r="HL42" s="123"/>
      <c r="HM42" s="38"/>
      <c r="HN42" s="38"/>
      <c r="HO42" s="38"/>
      <c r="HP42" s="38"/>
      <c r="HQ42" s="38"/>
      <c r="HR42" s="123"/>
      <c r="HS42" s="38"/>
      <c r="HT42" s="38"/>
      <c r="HU42" s="38"/>
      <c r="HV42" s="38"/>
      <c r="HW42" s="38"/>
      <c r="HX42" s="123"/>
      <c r="HY42" s="38"/>
      <c r="HZ42" s="38"/>
      <c r="IA42" s="38"/>
      <c r="IB42" s="38"/>
      <c r="IC42" s="38"/>
      <c r="ID42" s="123"/>
      <c r="IE42" s="38"/>
      <c r="IF42" s="38"/>
      <c r="IG42" s="38"/>
      <c r="IH42" s="38"/>
      <c r="II42" s="38"/>
      <c r="IJ42" s="123"/>
      <c r="IK42" s="38"/>
      <c r="IL42" s="38"/>
      <c r="IM42" s="38"/>
      <c r="IN42" s="38"/>
      <c r="IO42" s="38"/>
      <c r="IP42" s="123"/>
      <c r="IQ42" s="38"/>
    </row>
    <row r="43" spans="1:251" ht="15" thickBot="1">
      <c r="A43" s="129"/>
      <c r="B43" s="137"/>
      <c r="C43" s="137"/>
      <c r="D43" s="137"/>
      <c r="E43" s="137"/>
      <c r="F43" s="137"/>
      <c r="G43" s="610"/>
      <c r="H43" s="598"/>
      <c r="I43" s="610"/>
      <c r="J43" s="610"/>
      <c r="K43" s="482"/>
      <c r="L43" s="619"/>
      <c r="M43" s="38"/>
      <c r="N43" s="38"/>
      <c r="O43" s="38"/>
      <c r="P43" s="123"/>
      <c r="Q43" s="38"/>
      <c r="R43" s="38"/>
      <c r="S43" s="38"/>
      <c r="T43" s="38"/>
      <c r="U43" s="38"/>
      <c r="V43" s="123"/>
      <c r="W43" s="38"/>
      <c r="X43" s="38"/>
      <c r="Y43" s="38"/>
      <c r="Z43" s="38"/>
      <c r="AA43" s="38"/>
      <c r="AB43" s="123"/>
      <c r="AC43" s="38"/>
      <c r="AD43" s="38"/>
      <c r="AE43" s="38"/>
      <c r="AF43" s="38"/>
      <c r="AG43" s="38"/>
      <c r="AH43" s="123"/>
      <c r="AI43" s="38"/>
      <c r="AJ43" s="38"/>
      <c r="AK43" s="38"/>
      <c r="AL43" s="38"/>
      <c r="AM43" s="38"/>
      <c r="AN43" s="123"/>
      <c r="AO43" s="38"/>
      <c r="AP43" s="38"/>
      <c r="AQ43" s="38"/>
      <c r="AR43" s="38"/>
      <c r="AS43" s="38"/>
      <c r="AT43" s="123"/>
      <c r="AU43" s="38"/>
      <c r="AV43" s="38"/>
      <c r="AW43" s="38"/>
      <c r="AX43" s="38"/>
      <c r="AY43" s="38"/>
      <c r="AZ43" s="123"/>
      <c r="BA43" s="38"/>
      <c r="BB43" s="38"/>
      <c r="BC43" s="38"/>
      <c r="BD43" s="38"/>
      <c r="BE43" s="38"/>
      <c r="BF43" s="123"/>
      <c r="BG43" s="38"/>
      <c r="BH43" s="38"/>
      <c r="BI43" s="38"/>
      <c r="BJ43" s="38"/>
      <c r="BK43" s="38"/>
      <c r="BL43" s="123"/>
      <c r="BM43" s="38"/>
      <c r="BN43" s="38"/>
      <c r="BO43" s="38"/>
      <c r="BP43" s="38"/>
      <c r="BQ43" s="38"/>
      <c r="BR43" s="123"/>
      <c r="BS43" s="38"/>
      <c r="BT43" s="38"/>
      <c r="BU43" s="38"/>
      <c r="BV43" s="38"/>
      <c r="BW43" s="38"/>
      <c r="BX43" s="123"/>
      <c r="BY43" s="38"/>
      <c r="BZ43" s="38"/>
      <c r="CA43" s="38"/>
      <c r="CB43" s="38"/>
      <c r="CC43" s="38"/>
      <c r="CD43" s="123"/>
      <c r="CE43" s="38"/>
      <c r="CF43" s="38"/>
      <c r="CG43" s="38"/>
      <c r="CH43" s="38"/>
      <c r="CI43" s="38"/>
      <c r="CJ43" s="123"/>
      <c r="CK43" s="38"/>
      <c r="CL43" s="38"/>
      <c r="CM43" s="38"/>
      <c r="CN43" s="38"/>
      <c r="CO43" s="38"/>
      <c r="CP43" s="123"/>
      <c r="CQ43" s="38"/>
      <c r="CR43" s="38"/>
      <c r="CS43" s="38"/>
      <c r="CT43" s="38"/>
      <c r="CU43" s="38"/>
      <c r="CV43" s="123"/>
      <c r="CW43" s="38"/>
      <c r="CX43" s="38"/>
      <c r="CY43" s="38"/>
      <c r="CZ43" s="38"/>
      <c r="DA43" s="38"/>
      <c r="DB43" s="123"/>
      <c r="DC43" s="38"/>
      <c r="DD43" s="38"/>
      <c r="DE43" s="38"/>
      <c r="DF43" s="38"/>
      <c r="DG43" s="38"/>
      <c r="DH43" s="123"/>
      <c r="DI43" s="38"/>
      <c r="DJ43" s="38"/>
      <c r="DK43" s="38"/>
      <c r="DL43" s="38"/>
      <c r="DM43" s="38"/>
      <c r="DN43" s="123"/>
      <c r="DO43" s="38"/>
      <c r="DP43" s="38"/>
      <c r="DQ43" s="38"/>
      <c r="DR43" s="38"/>
      <c r="DS43" s="38"/>
      <c r="DT43" s="123"/>
      <c r="DU43" s="38"/>
      <c r="DV43" s="38"/>
      <c r="DW43" s="38"/>
      <c r="DX43" s="38"/>
      <c r="DY43" s="38"/>
      <c r="DZ43" s="123"/>
      <c r="EA43" s="38"/>
      <c r="EB43" s="38"/>
      <c r="EC43" s="38"/>
      <c r="ED43" s="38"/>
      <c r="EE43" s="38"/>
      <c r="EF43" s="123"/>
      <c r="EG43" s="38"/>
      <c r="EH43" s="38"/>
      <c r="EI43" s="38"/>
      <c r="EJ43" s="38"/>
      <c r="EK43" s="38"/>
      <c r="EL43" s="123"/>
      <c r="EM43" s="38"/>
      <c r="EN43" s="38"/>
      <c r="EO43" s="38"/>
      <c r="EP43" s="38"/>
      <c r="EQ43" s="38"/>
      <c r="ER43" s="123"/>
      <c r="ES43" s="38"/>
      <c r="ET43" s="38"/>
      <c r="EU43" s="38"/>
      <c r="EV43" s="38"/>
      <c r="EW43" s="38"/>
      <c r="EX43" s="123"/>
      <c r="EY43" s="38"/>
      <c r="EZ43" s="38"/>
      <c r="FA43" s="38"/>
      <c r="FB43" s="38"/>
      <c r="FC43" s="38"/>
      <c r="FD43" s="123"/>
      <c r="FE43" s="38"/>
      <c r="FF43" s="38"/>
      <c r="FG43" s="38"/>
      <c r="FH43" s="38"/>
      <c r="FI43" s="38"/>
      <c r="FJ43" s="123"/>
      <c r="FK43" s="38"/>
      <c r="FL43" s="38"/>
      <c r="FM43" s="38"/>
      <c r="FN43" s="38"/>
      <c r="FO43" s="38"/>
      <c r="FP43" s="123"/>
      <c r="FQ43" s="38"/>
      <c r="FR43" s="38"/>
      <c r="FS43" s="38"/>
      <c r="FT43" s="38"/>
      <c r="FU43" s="38"/>
      <c r="FV43" s="123"/>
      <c r="FW43" s="38"/>
      <c r="FX43" s="38"/>
      <c r="FY43" s="38"/>
      <c r="FZ43" s="38"/>
      <c r="GA43" s="38"/>
      <c r="GB43" s="123"/>
      <c r="GC43" s="38"/>
      <c r="GD43" s="38"/>
      <c r="GE43" s="38"/>
      <c r="GF43" s="38"/>
      <c r="GG43" s="38"/>
      <c r="GH43" s="123"/>
      <c r="GI43" s="38"/>
      <c r="GJ43" s="38"/>
      <c r="GK43" s="38"/>
      <c r="GL43" s="38"/>
      <c r="GM43" s="38"/>
      <c r="GN43" s="123"/>
      <c r="GO43" s="38"/>
      <c r="GP43" s="38"/>
      <c r="GQ43" s="38"/>
      <c r="GR43" s="38"/>
      <c r="GS43" s="38"/>
      <c r="GT43" s="123"/>
      <c r="GU43" s="38"/>
      <c r="GV43" s="38"/>
      <c r="GW43" s="38"/>
      <c r="GX43" s="38"/>
      <c r="GY43" s="38"/>
      <c r="GZ43" s="123"/>
      <c r="HA43" s="38"/>
      <c r="HB43" s="38"/>
      <c r="HC43" s="38"/>
      <c r="HD43" s="38"/>
      <c r="HE43" s="38"/>
      <c r="HF43" s="123"/>
      <c r="HG43" s="38"/>
      <c r="HH43" s="38"/>
      <c r="HI43" s="38"/>
      <c r="HJ43" s="38"/>
      <c r="HK43" s="38"/>
      <c r="HL43" s="123"/>
      <c r="HM43" s="38"/>
      <c r="HN43" s="38"/>
      <c r="HO43" s="38"/>
      <c r="HP43" s="38"/>
      <c r="HQ43" s="38"/>
      <c r="HR43" s="123"/>
      <c r="HS43" s="38"/>
      <c r="HT43" s="38"/>
      <c r="HU43" s="38"/>
      <c r="HV43" s="38"/>
      <c r="HW43" s="38"/>
      <c r="HX43" s="123"/>
      <c r="HY43" s="38"/>
      <c r="HZ43" s="38"/>
      <c r="IA43" s="38"/>
      <c r="IB43" s="38"/>
      <c r="IC43" s="38"/>
      <c r="ID43" s="123"/>
      <c r="IE43" s="38"/>
      <c r="IF43" s="38"/>
      <c r="IG43" s="38"/>
      <c r="IH43" s="38"/>
      <c r="II43" s="38"/>
      <c r="IJ43" s="123"/>
      <c r="IK43" s="38"/>
      <c r="IL43" s="38"/>
      <c r="IM43" s="38"/>
      <c r="IN43" s="38"/>
      <c r="IO43" s="38"/>
      <c r="IP43" s="123"/>
      <c r="IQ43" s="38"/>
    </row>
    <row r="44" spans="1:251" ht="15">
      <c r="A44" s="38"/>
      <c r="B44" s="38"/>
      <c r="C44" s="38"/>
      <c r="D44" s="38"/>
      <c r="E44" s="38"/>
      <c r="F44" s="38"/>
      <c r="G44" s="25"/>
      <c r="H44" s="25"/>
      <c r="I44" s="25"/>
      <c r="J44" s="25"/>
      <c r="K44" s="325"/>
      <c r="L44" s="325"/>
      <c r="M44" s="38"/>
      <c r="N44" s="38"/>
      <c r="O44" s="38"/>
      <c r="P44" s="123"/>
      <c r="Q44" s="38"/>
      <c r="R44" s="38"/>
      <c r="S44" s="38"/>
      <c r="T44" s="38"/>
      <c r="U44" s="38"/>
      <c r="V44" s="123"/>
      <c r="W44" s="38"/>
      <c r="X44" s="38"/>
      <c r="Y44" s="38"/>
      <c r="Z44" s="38"/>
      <c r="AA44" s="38"/>
      <c r="AB44" s="123"/>
      <c r="AC44" s="38"/>
      <c r="AD44" s="38"/>
      <c r="AE44" s="38"/>
      <c r="AF44" s="38"/>
      <c r="AG44" s="38"/>
      <c r="AH44" s="123"/>
      <c r="AI44" s="38"/>
      <c r="AJ44" s="38"/>
      <c r="AK44" s="38"/>
      <c r="AL44" s="38"/>
      <c r="AM44" s="38"/>
      <c r="AN44" s="123"/>
      <c r="AO44" s="38"/>
      <c r="AP44" s="38"/>
      <c r="AQ44" s="38"/>
      <c r="AR44" s="38"/>
      <c r="AS44" s="38"/>
      <c r="AT44" s="123"/>
      <c r="AU44" s="38"/>
      <c r="AV44" s="38"/>
      <c r="AW44" s="38"/>
      <c r="AX44" s="38"/>
      <c r="AY44" s="38"/>
      <c r="AZ44" s="123"/>
      <c r="BA44" s="38"/>
      <c r="BB44" s="38"/>
      <c r="BC44" s="38"/>
      <c r="BD44" s="38"/>
      <c r="BE44" s="38"/>
      <c r="BF44" s="123"/>
      <c r="BG44" s="38"/>
      <c r="BH44" s="38"/>
      <c r="BI44" s="38"/>
      <c r="BJ44" s="38"/>
      <c r="BK44" s="38"/>
      <c r="BL44" s="123"/>
      <c r="BM44" s="38"/>
      <c r="BN44" s="38"/>
      <c r="BO44" s="38"/>
      <c r="BP44" s="38"/>
      <c r="BQ44" s="38"/>
      <c r="BR44" s="123"/>
      <c r="BS44" s="38"/>
      <c r="BT44" s="38"/>
      <c r="BU44" s="38"/>
      <c r="BV44" s="38"/>
      <c r="BW44" s="38"/>
      <c r="BX44" s="123"/>
      <c r="BY44" s="38"/>
      <c r="BZ44" s="38"/>
      <c r="CA44" s="38"/>
      <c r="CB44" s="38"/>
      <c r="CC44" s="38"/>
      <c r="CD44" s="123"/>
      <c r="CE44" s="38"/>
      <c r="CF44" s="38"/>
      <c r="CG44" s="38"/>
      <c r="CH44" s="38"/>
      <c r="CI44" s="38"/>
      <c r="CJ44" s="123"/>
      <c r="CK44" s="38"/>
      <c r="CL44" s="38"/>
      <c r="CM44" s="38"/>
      <c r="CN44" s="38"/>
      <c r="CO44" s="38"/>
      <c r="CP44" s="123"/>
      <c r="CQ44" s="38"/>
      <c r="CR44" s="38"/>
      <c r="CS44" s="38"/>
      <c r="CT44" s="38"/>
      <c r="CU44" s="38"/>
      <c r="CV44" s="123"/>
      <c r="CW44" s="38"/>
      <c r="CX44" s="38"/>
      <c r="CY44" s="38"/>
      <c r="CZ44" s="38"/>
      <c r="DA44" s="38"/>
      <c r="DB44" s="123"/>
      <c r="DC44" s="38"/>
      <c r="DD44" s="38"/>
      <c r="DE44" s="38"/>
      <c r="DF44" s="38"/>
      <c r="DG44" s="38"/>
      <c r="DH44" s="123"/>
      <c r="DI44" s="38"/>
      <c r="DJ44" s="38"/>
      <c r="DK44" s="38"/>
      <c r="DL44" s="38"/>
      <c r="DM44" s="38"/>
      <c r="DN44" s="123"/>
      <c r="DO44" s="38"/>
      <c r="DP44" s="38"/>
      <c r="DQ44" s="38"/>
      <c r="DR44" s="38"/>
      <c r="DS44" s="38"/>
      <c r="DT44" s="123"/>
      <c r="DU44" s="38"/>
      <c r="DV44" s="38"/>
      <c r="DW44" s="38"/>
      <c r="DX44" s="38"/>
      <c r="DY44" s="38"/>
      <c r="DZ44" s="123"/>
      <c r="EA44" s="38"/>
      <c r="EB44" s="38"/>
      <c r="EC44" s="38"/>
      <c r="ED44" s="38"/>
      <c r="EE44" s="38"/>
      <c r="EF44" s="123"/>
      <c r="EG44" s="38"/>
      <c r="EH44" s="38"/>
      <c r="EI44" s="38"/>
      <c r="EJ44" s="38"/>
      <c r="EK44" s="38"/>
      <c r="EL44" s="123"/>
      <c r="EM44" s="38"/>
      <c r="EN44" s="38"/>
      <c r="EO44" s="38"/>
      <c r="EP44" s="38"/>
      <c r="EQ44" s="38"/>
      <c r="ER44" s="123"/>
      <c r="ES44" s="38"/>
      <c r="ET44" s="38"/>
      <c r="EU44" s="38"/>
      <c r="EV44" s="38"/>
      <c r="EW44" s="38"/>
      <c r="EX44" s="123"/>
      <c r="EY44" s="38"/>
      <c r="EZ44" s="38"/>
      <c r="FA44" s="38"/>
      <c r="FB44" s="38"/>
      <c r="FC44" s="38"/>
      <c r="FD44" s="123"/>
      <c r="FE44" s="38"/>
      <c r="FF44" s="38"/>
      <c r="FG44" s="38"/>
      <c r="FH44" s="38"/>
      <c r="FI44" s="38"/>
      <c r="FJ44" s="123"/>
      <c r="FK44" s="38"/>
      <c r="FL44" s="38"/>
      <c r="FM44" s="38"/>
      <c r="FN44" s="38"/>
      <c r="FO44" s="38"/>
      <c r="FP44" s="123"/>
      <c r="FQ44" s="38"/>
      <c r="FR44" s="38"/>
      <c r="FS44" s="38"/>
      <c r="FT44" s="38"/>
      <c r="FU44" s="38"/>
      <c r="FV44" s="123"/>
      <c r="FW44" s="38"/>
      <c r="FX44" s="38"/>
      <c r="FY44" s="38"/>
      <c r="FZ44" s="38"/>
      <c r="GA44" s="38"/>
      <c r="GB44" s="123"/>
      <c r="GC44" s="38"/>
      <c r="GD44" s="38"/>
      <c r="GE44" s="38"/>
      <c r="GF44" s="38"/>
      <c r="GG44" s="38"/>
      <c r="GH44" s="123"/>
      <c r="GI44" s="38"/>
      <c r="GJ44" s="38"/>
      <c r="GK44" s="38"/>
      <c r="GL44" s="38"/>
      <c r="GM44" s="38"/>
      <c r="GN44" s="123"/>
      <c r="GO44" s="38"/>
      <c r="GP44" s="38"/>
      <c r="GQ44" s="38"/>
      <c r="GR44" s="38"/>
      <c r="GS44" s="38"/>
      <c r="GT44" s="123"/>
      <c r="GU44" s="38"/>
      <c r="GV44" s="38"/>
      <c r="GW44" s="38"/>
      <c r="GX44" s="38"/>
      <c r="GY44" s="38"/>
      <c r="GZ44" s="123"/>
      <c r="HA44" s="38"/>
      <c r="HB44" s="38"/>
      <c r="HC44" s="38"/>
      <c r="HD44" s="38"/>
      <c r="HE44" s="38"/>
      <c r="HF44" s="123"/>
      <c r="HG44" s="38"/>
      <c r="HH44" s="38"/>
      <c r="HI44" s="38"/>
      <c r="HJ44" s="38"/>
      <c r="HK44" s="38"/>
      <c r="HL44" s="123"/>
      <c r="HM44" s="38"/>
      <c r="HN44" s="38"/>
      <c r="HO44" s="38"/>
      <c r="HP44" s="38"/>
      <c r="HQ44" s="38"/>
      <c r="HR44" s="123"/>
      <c r="HS44" s="38"/>
      <c r="HT44" s="38"/>
      <c r="HU44" s="38"/>
      <c r="HV44" s="38"/>
      <c r="HW44" s="38"/>
      <c r="HX44" s="123"/>
      <c r="HY44" s="38"/>
      <c r="HZ44" s="38"/>
      <c r="IA44" s="38"/>
      <c r="IB44" s="38"/>
      <c r="IC44" s="38"/>
      <c r="ID44" s="123"/>
      <c r="IE44" s="38"/>
      <c r="IF44" s="38"/>
      <c r="IG44" s="38"/>
      <c r="IH44" s="38"/>
      <c r="II44" s="38"/>
      <c r="IJ44" s="123"/>
      <c r="IK44" s="38"/>
      <c r="IL44" s="38"/>
      <c r="IM44" s="38"/>
      <c r="IN44" s="38"/>
      <c r="IO44" s="38"/>
      <c r="IP44" s="123"/>
      <c r="IQ44" s="38"/>
    </row>
    <row r="45" spans="1:36" ht="15.75" thickBot="1">
      <c r="A45" s="483"/>
      <c r="B45" s="12"/>
      <c r="C45" s="12"/>
      <c r="D45" s="12"/>
      <c r="E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251" ht="31.5" thickBot="1">
      <c r="A46" s="958" t="s">
        <v>692</v>
      </c>
      <c r="B46" s="959"/>
      <c r="C46" s="959"/>
      <c r="D46" s="959"/>
      <c r="E46" s="959"/>
      <c r="F46" s="960"/>
      <c r="G46" s="564" t="s">
        <v>558</v>
      </c>
      <c r="H46" s="492"/>
      <c r="I46" s="349" t="s">
        <v>693</v>
      </c>
      <c r="J46" s="561"/>
      <c r="K46" s="562" t="s">
        <v>445</v>
      </c>
      <c r="L46" s="563"/>
      <c r="M46" s="12"/>
      <c r="N46" s="38"/>
      <c r="O46" s="38"/>
      <c r="P46" s="123"/>
      <c r="Q46" s="38"/>
      <c r="R46" s="38"/>
      <c r="S46" s="38"/>
      <c r="T46" s="38"/>
      <c r="U46" s="38"/>
      <c r="V46" s="123"/>
      <c r="W46" s="38"/>
      <c r="X46" s="38"/>
      <c r="Y46" s="38"/>
      <c r="Z46" s="38"/>
      <c r="AA46" s="38"/>
      <c r="AB46" s="123"/>
      <c r="AC46" s="38"/>
      <c r="AD46" s="38"/>
      <c r="AE46" s="38"/>
      <c r="AF46" s="38"/>
      <c r="AG46" s="38"/>
      <c r="AH46" s="123"/>
      <c r="AI46" s="38"/>
      <c r="AJ46" s="38"/>
      <c r="AK46" s="38"/>
      <c r="AL46" s="38"/>
      <c r="AM46" s="38"/>
      <c r="AN46" s="123"/>
      <c r="AO46" s="38"/>
      <c r="AP46" s="38"/>
      <c r="AQ46" s="38"/>
      <c r="AR46" s="38"/>
      <c r="AS46" s="38"/>
      <c r="AT46" s="123"/>
      <c r="AU46" s="38"/>
      <c r="AV46" s="38"/>
      <c r="AW46" s="38"/>
      <c r="AX46" s="38"/>
      <c r="AY46" s="38"/>
      <c r="AZ46" s="123"/>
      <c r="BA46" s="38"/>
      <c r="BB46" s="38"/>
      <c r="BC46" s="38"/>
      <c r="BD46" s="38"/>
      <c r="BE46" s="38"/>
      <c r="BF46" s="123"/>
      <c r="BG46" s="38"/>
      <c r="BH46" s="38"/>
      <c r="BI46" s="38"/>
      <c r="BJ46" s="38"/>
      <c r="BK46" s="38"/>
      <c r="BL46" s="123"/>
      <c r="BM46" s="38"/>
      <c r="BN46" s="38"/>
      <c r="BO46" s="38"/>
      <c r="BP46" s="38"/>
      <c r="BQ46" s="38"/>
      <c r="BR46" s="123"/>
      <c r="BS46" s="38"/>
      <c r="BT46" s="38"/>
      <c r="BU46" s="38"/>
      <c r="BV46" s="38"/>
      <c r="BW46" s="38"/>
      <c r="BX46" s="123"/>
      <c r="BY46" s="38"/>
      <c r="BZ46" s="38"/>
      <c r="CA46" s="38"/>
      <c r="CB46" s="38"/>
      <c r="CC46" s="38"/>
      <c r="CD46" s="123"/>
      <c r="CE46" s="38"/>
      <c r="CF46" s="38"/>
      <c r="CG46" s="38"/>
      <c r="CH46" s="38"/>
      <c r="CI46" s="38"/>
      <c r="CJ46" s="123"/>
      <c r="CK46" s="38"/>
      <c r="CL46" s="38"/>
      <c r="CM46" s="38"/>
      <c r="CN46" s="38"/>
      <c r="CO46" s="38"/>
      <c r="CP46" s="123"/>
      <c r="CQ46" s="38"/>
      <c r="CR46" s="38"/>
      <c r="CS46" s="38"/>
      <c r="CT46" s="38"/>
      <c r="CU46" s="38"/>
      <c r="CV46" s="123"/>
      <c r="CW46" s="38"/>
      <c r="CX46" s="38"/>
      <c r="CY46" s="38"/>
      <c r="CZ46" s="38"/>
      <c r="DA46" s="38"/>
      <c r="DB46" s="123"/>
      <c r="DC46" s="38"/>
      <c r="DD46" s="38"/>
      <c r="DE46" s="38"/>
      <c r="DF46" s="38"/>
      <c r="DG46" s="38"/>
      <c r="DH46" s="123"/>
      <c r="DI46" s="38"/>
      <c r="DJ46" s="38"/>
      <c r="DK46" s="38"/>
      <c r="DL46" s="38"/>
      <c r="DM46" s="38"/>
      <c r="DN46" s="123"/>
      <c r="DO46" s="38"/>
      <c r="DP46" s="38"/>
      <c r="DQ46" s="38"/>
      <c r="DR46" s="38"/>
      <c r="DS46" s="38"/>
      <c r="DT46" s="123"/>
      <c r="DU46" s="38"/>
      <c r="DV46" s="38"/>
      <c r="DW46" s="38"/>
      <c r="DX46" s="38"/>
      <c r="DY46" s="38"/>
      <c r="DZ46" s="123"/>
      <c r="EA46" s="38"/>
      <c r="EB46" s="38"/>
      <c r="EC46" s="38"/>
      <c r="ED46" s="38"/>
      <c r="EE46" s="38"/>
      <c r="EF46" s="123"/>
      <c r="EG46" s="38"/>
      <c r="EH46" s="38"/>
      <c r="EI46" s="38"/>
      <c r="EJ46" s="38"/>
      <c r="EK46" s="38"/>
      <c r="EL46" s="123"/>
      <c r="EM46" s="38"/>
      <c r="EN46" s="38"/>
      <c r="EO46" s="38"/>
      <c r="EP46" s="38"/>
      <c r="EQ46" s="38"/>
      <c r="ER46" s="123"/>
      <c r="ES46" s="38"/>
      <c r="ET46" s="38"/>
      <c r="EU46" s="38"/>
      <c r="EV46" s="38"/>
      <c r="EW46" s="38"/>
      <c r="EX46" s="123"/>
      <c r="EY46" s="38"/>
      <c r="EZ46" s="38"/>
      <c r="FA46" s="38"/>
      <c r="FB46" s="38"/>
      <c r="FC46" s="38"/>
      <c r="FD46" s="123"/>
      <c r="FE46" s="38"/>
      <c r="FF46" s="38"/>
      <c r="FG46" s="38"/>
      <c r="FH46" s="38"/>
      <c r="FI46" s="38"/>
      <c r="FJ46" s="123"/>
      <c r="FK46" s="38"/>
      <c r="FL46" s="38"/>
      <c r="FM46" s="38"/>
      <c r="FN46" s="38"/>
      <c r="FO46" s="38"/>
      <c r="FP46" s="123"/>
      <c r="FQ46" s="38"/>
      <c r="FR46" s="38"/>
      <c r="FS46" s="38"/>
      <c r="FT46" s="38"/>
      <c r="FU46" s="38"/>
      <c r="FV46" s="123"/>
      <c r="FW46" s="38"/>
      <c r="FX46" s="38"/>
      <c r="FY46" s="38"/>
      <c r="FZ46" s="38"/>
      <c r="GA46" s="38"/>
      <c r="GB46" s="123"/>
      <c r="GC46" s="38"/>
      <c r="GD46" s="38"/>
      <c r="GE46" s="38"/>
      <c r="GF46" s="38"/>
      <c r="GG46" s="38"/>
      <c r="GH46" s="123"/>
      <c r="GI46" s="38"/>
      <c r="GJ46" s="38"/>
      <c r="GK46" s="38"/>
      <c r="GL46" s="38"/>
      <c r="GM46" s="38"/>
      <c r="GN46" s="123"/>
      <c r="GO46" s="38"/>
      <c r="GP46" s="38"/>
      <c r="GQ46" s="38"/>
      <c r="GR46" s="38"/>
      <c r="GS46" s="38"/>
      <c r="GT46" s="123"/>
      <c r="GU46" s="38"/>
      <c r="GV46" s="38"/>
      <c r="GW46" s="38"/>
      <c r="GX46" s="38"/>
      <c r="GY46" s="38"/>
      <c r="GZ46" s="123"/>
      <c r="HA46" s="38"/>
      <c r="HB46" s="38"/>
      <c r="HC46" s="38"/>
      <c r="HD46" s="38"/>
      <c r="HE46" s="38"/>
      <c r="HF46" s="123"/>
      <c r="HG46" s="38"/>
      <c r="HH46" s="38"/>
      <c r="HI46" s="38"/>
      <c r="HJ46" s="38"/>
      <c r="HK46" s="38"/>
      <c r="HL46" s="123"/>
      <c r="HM46" s="38"/>
      <c r="HN46" s="38"/>
      <c r="HO46" s="38"/>
      <c r="HP46" s="38"/>
      <c r="HQ46" s="38"/>
      <c r="HR46" s="123"/>
      <c r="HS46" s="38"/>
      <c r="HT46" s="38"/>
      <c r="HU46" s="38"/>
      <c r="HV46" s="38"/>
      <c r="HW46" s="38"/>
      <c r="HX46" s="123"/>
      <c r="HY46" s="38"/>
      <c r="HZ46" s="38"/>
      <c r="IA46" s="38"/>
      <c r="IB46" s="38"/>
      <c r="IC46" s="38"/>
      <c r="ID46" s="123"/>
      <c r="IE46" s="38"/>
      <c r="IF46" s="38"/>
      <c r="IG46" s="38"/>
      <c r="IH46" s="38"/>
      <c r="II46" s="38"/>
      <c r="IJ46" s="123"/>
      <c r="IK46" s="38"/>
      <c r="IL46" s="38"/>
      <c r="IM46" s="38"/>
      <c r="IN46" s="38"/>
      <c r="IO46" s="38"/>
      <c r="IP46" s="123"/>
      <c r="IQ46" s="38"/>
    </row>
    <row r="47" spans="1:251" ht="15">
      <c r="A47" s="476"/>
      <c r="B47" s="477"/>
      <c r="C47" s="477"/>
      <c r="D47" s="477"/>
      <c r="E47" s="477"/>
      <c r="F47" s="477"/>
      <c r="G47" s="643"/>
      <c r="H47" s="53"/>
      <c r="I47" s="647"/>
      <c r="J47" s="617"/>
      <c r="K47" s="617"/>
      <c r="L47" s="618"/>
      <c r="M47" s="12"/>
      <c r="N47" s="38"/>
      <c r="O47" s="38"/>
      <c r="P47" s="123"/>
      <c r="Q47" s="38"/>
      <c r="R47" s="38"/>
      <c r="S47" s="38"/>
      <c r="T47" s="38"/>
      <c r="U47" s="38"/>
      <c r="V47" s="123"/>
      <c r="W47" s="38"/>
      <c r="X47" s="38"/>
      <c r="Y47" s="38"/>
      <c r="Z47" s="38"/>
      <c r="AA47" s="38"/>
      <c r="AB47" s="123"/>
      <c r="AC47" s="38"/>
      <c r="AD47" s="38"/>
      <c r="AE47" s="38"/>
      <c r="AF47" s="38"/>
      <c r="AG47" s="38"/>
      <c r="AH47" s="123"/>
      <c r="AI47" s="38"/>
      <c r="AJ47" s="38"/>
      <c r="AK47" s="38"/>
      <c r="AL47" s="38"/>
      <c r="AM47" s="38"/>
      <c r="AN47" s="123"/>
      <c r="AO47" s="38"/>
      <c r="AP47" s="38"/>
      <c r="AQ47" s="38"/>
      <c r="AR47" s="38"/>
      <c r="AS47" s="38"/>
      <c r="AT47" s="123"/>
      <c r="AU47" s="38"/>
      <c r="AV47" s="38"/>
      <c r="AW47" s="38"/>
      <c r="AX47" s="38"/>
      <c r="AY47" s="38"/>
      <c r="AZ47" s="123"/>
      <c r="BA47" s="38"/>
      <c r="BB47" s="38"/>
      <c r="BC47" s="38"/>
      <c r="BD47" s="38"/>
      <c r="BE47" s="38"/>
      <c r="BF47" s="123"/>
      <c r="BG47" s="38"/>
      <c r="BH47" s="38"/>
      <c r="BI47" s="38"/>
      <c r="BJ47" s="38"/>
      <c r="BK47" s="38"/>
      <c r="BL47" s="123"/>
      <c r="BM47" s="38"/>
      <c r="BN47" s="38"/>
      <c r="BO47" s="38"/>
      <c r="BP47" s="38"/>
      <c r="BQ47" s="38"/>
      <c r="BR47" s="123"/>
      <c r="BS47" s="38"/>
      <c r="BT47" s="38"/>
      <c r="BU47" s="38"/>
      <c r="BV47" s="38"/>
      <c r="BW47" s="38"/>
      <c r="BX47" s="123"/>
      <c r="BY47" s="38"/>
      <c r="BZ47" s="38"/>
      <c r="CA47" s="38"/>
      <c r="CB47" s="38"/>
      <c r="CC47" s="38"/>
      <c r="CD47" s="123"/>
      <c r="CE47" s="38"/>
      <c r="CF47" s="38"/>
      <c r="CG47" s="38"/>
      <c r="CH47" s="38"/>
      <c r="CI47" s="38"/>
      <c r="CJ47" s="123"/>
      <c r="CK47" s="38"/>
      <c r="CL47" s="38"/>
      <c r="CM47" s="38"/>
      <c r="CN47" s="38"/>
      <c r="CO47" s="38"/>
      <c r="CP47" s="123"/>
      <c r="CQ47" s="38"/>
      <c r="CR47" s="38"/>
      <c r="CS47" s="38"/>
      <c r="CT47" s="38"/>
      <c r="CU47" s="38"/>
      <c r="CV47" s="123"/>
      <c r="CW47" s="38"/>
      <c r="CX47" s="38"/>
      <c r="CY47" s="38"/>
      <c r="CZ47" s="38"/>
      <c r="DA47" s="38"/>
      <c r="DB47" s="123"/>
      <c r="DC47" s="38"/>
      <c r="DD47" s="38"/>
      <c r="DE47" s="38"/>
      <c r="DF47" s="38"/>
      <c r="DG47" s="38"/>
      <c r="DH47" s="123"/>
      <c r="DI47" s="38"/>
      <c r="DJ47" s="38"/>
      <c r="DK47" s="38"/>
      <c r="DL47" s="38"/>
      <c r="DM47" s="38"/>
      <c r="DN47" s="123"/>
      <c r="DO47" s="38"/>
      <c r="DP47" s="38"/>
      <c r="DQ47" s="38"/>
      <c r="DR47" s="38"/>
      <c r="DS47" s="38"/>
      <c r="DT47" s="123"/>
      <c r="DU47" s="38"/>
      <c r="DV47" s="38"/>
      <c r="DW47" s="38"/>
      <c r="DX47" s="38"/>
      <c r="DY47" s="38"/>
      <c r="DZ47" s="123"/>
      <c r="EA47" s="38"/>
      <c r="EB47" s="38"/>
      <c r="EC47" s="38"/>
      <c r="ED47" s="38"/>
      <c r="EE47" s="38"/>
      <c r="EF47" s="123"/>
      <c r="EG47" s="38"/>
      <c r="EH47" s="38"/>
      <c r="EI47" s="38"/>
      <c r="EJ47" s="38"/>
      <c r="EK47" s="38"/>
      <c r="EL47" s="123"/>
      <c r="EM47" s="38"/>
      <c r="EN47" s="38"/>
      <c r="EO47" s="38"/>
      <c r="EP47" s="38"/>
      <c r="EQ47" s="38"/>
      <c r="ER47" s="123"/>
      <c r="ES47" s="38"/>
      <c r="ET47" s="38"/>
      <c r="EU47" s="38"/>
      <c r="EV47" s="38"/>
      <c r="EW47" s="38"/>
      <c r="EX47" s="123"/>
      <c r="EY47" s="38"/>
      <c r="EZ47" s="38"/>
      <c r="FA47" s="38"/>
      <c r="FB47" s="38"/>
      <c r="FC47" s="38"/>
      <c r="FD47" s="123"/>
      <c r="FE47" s="38"/>
      <c r="FF47" s="38"/>
      <c r="FG47" s="38"/>
      <c r="FH47" s="38"/>
      <c r="FI47" s="38"/>
      <c r="FJ47" s="123"/>
      <c r="FK47" s="38"/>
      <c r="FL47" s="38"/>
      <c r="FM47" s="38"/>
      <c r="FN47" s="38"/>
      <c r="FO47" s="38"/>
      <c r="FP47" s="123"/>
      <c r="FQ47" s="38"/>
      <c r="FR47" s="38"/>
      <c r="FS47" s="38"/>
      <c r="FT47" s="38"/>
      <c r="FU47" s="38"/>
      <c r="FV47" s="123"/>
      <c r="FW47" s="38"/>
      <c r="FX47" s="38"/>
      <c r="FY47" s="38"/>
      <c r="FZ47" s="38"/>
      <c r="GA47" s="38"/>
      <c r="GB47" s="123"/>
      <c r="GC47" s="38"/>
      <c r="GD47" s="38"/>
      <c r="GE47" s="38"/>
      <c r="GF47" s="38"/>
      <c r="GG47" s="38"/>
      <c r="GH47" s="123"/>
      <c r="GI47" s="38"/>
      <c r="GJ47" s="38"/>
      <c r="GK47" s="38"/>
      <c r="GL47" s="38"/>
      <c r="GM47" s="38"/>
      <c r="GN47" s="123"/>
      <c r="GO47" s="38"/>
      <c r="GP47" s="38"/>
      <c r="GQ47" s="38"/>
      <c r="GR47" s="38"/>
      <c r="GS47" s="38"/>
      <c r="GT47" s="123"/>
      <c r="GU47" s="38"/>
      <c r="GV47" s="38"/>
      <c r="GW47" s="38"/>
      <c r="GX47" s="38"/>
      <c r="GY47" s="38"/>
      <c r="GZ47" s="123"/>
      <c r="HA47" s="38"/>
      <c r="HB47" s="38"/>
      <c r="HC47" s="38"/>
      <c r="HD47" s="38"/>
      <c r="HE47" s="38"/>
      <c r="HF47" s="123"/>
      <c r="HG47" s="38"/>
      <c r="HH47" s="38"/>
      <c r="HI47" s="38"/>
      <c r="HJ47" s="38"/>
      <c r="HK47" s="38"/>
      <c r="HL47" s="123"/>
      <c r="HM47" s="38"/>
      <c r="HN47" s="38"/>
      <c r="HO47" s="38"/>
      <c r="HP47" s="38"/>
      <c r="HQ47" s="38"/>
      <c r="HR47" s="123"/>
      <c r="HS47" s="38"/>
      <c r="HT47" s="38"/>
      <c r="HU47" s="38"/>
      <c r="HV47" s="38"/>
      <c r="HW47" s="38"/>
      <c r="HX47" s="123"/>
      <c r="HY47" s="38"/>
      <c r="HZ47" s="38"/>
      <c r="IA47" s="38"/>
      <c r="IB47" s="38"/>
      <c r="IC47" s="38"/>
      <c r="ID47" s="123"/>
      <c r="IE47" s="38"/>
      <c r="IF47" s="38"/>
      <c r="IG47" s="38"/>
      <c r="IH47" s="38"/>
      <c r="II47" s="38"/>
      <c r="IJ47" s="123"/>
      <c r="IK47" s="38"/>
      <c r="IL47" s="38"/>
      <c r="IM47" s="38"/>
      <c r="IN47" s="38"/>
      <c r="IO47" s="38"/>
      <c r="IP47" s="123"/>
      <c r="IQ47" s="38"/>
    </row>
    <row r="48" spans="1:251" ht="15">
      <c r="A48" s="127"/>
      <c r="B48" s="38"/>
      <c r="C48" s="123"/>
      <c r="D48" s="38"/>
      <c r="E48" s="38"/>
      <c r="F48" s="38"/>
      <c r="G48" s="644"/>
      <c r="H48" s="38"/>
      <c r="I48" s="644"/>
      <c r="J48" s="123"/>
      <c r="K48" s="38"/>
      <c r="L48" s="138"/>
      <c r="M48" s="38"/>
      <c r="N48" s="38"/>
      <c r="O48" s="38"/>
      <c r="P48" s="123"/>
      <c r="Q48" s="38"/>
      <c r="R48" s="38"/>
      <c r="S48" s="38"/>
      <c r="T48" s="38"/>
      <c r="U48" s="38"/>
      <c r="V48" s="123"/>
      <c r="W48" s="38"/>
      <c r="X48" s="38"/>
      <c r="Y48" s="38"/>
      <c r="Z48" s="38"/>
      <c r="AA48" s="38"/>
      <c r="AB48" s="123"/>
      <c r="AC48" s="38"/>
      <c r="AD48" s="38"/>
      <c r="AE48" s="38"/>
      <c r="AF48" s="38"/>
      <c r="AG48" s="38"/>
      <c r="AH48" s="123"/>
      <c r="AI48" s="38"/>
      <c r="AJ48" s="38"/>
      <c r="AK48" s="38"/>
      <c r="AL48" s="38"/>
      <c r="AM48" s="38"/>
      <c r="AN48" s="123"/>
      <c r="AO48" s="38"/>
      <c r="AP48" s="38"/>
      <c r="AQ48" s="38"/>
      <c r="AR48" s="38"/>
      <c r="AS48" s="38"/>
      <c r="AT48" s="123"/>
      <c r="AU48" s="38"/>
      <c r="AV48" s="38"/>
      <c r="AW48" s="38"/>
      <c r="AX48" s="38"/>
      <c r="AY48" s="38"/>
      <c r="AZ48" s="123"/>
      <c r="BA48" s="38"/>
      <c r="BB48" s="38"/>
      <c r="BC48" s="38"/>
      <c r="BD48" s="38"/>
      <c r="BE48" s="38"/>
      <c r="BF48" s="123"/>
      <c r="BG48" s="38"/>
      <c r="BH48" s="38"/>
      <c r="BI48" s="38"/>
      <c r="BJ48" s="38"/>
      <c r="BK48" s="38"/>
      <c r="BL48" s="123"/>
      <c r="BM48" s="38"/>
      <c r="BN48" s="38"/>
      <c r="BO48" s="38"/>
      <c r="BP48" s="38"/>
      <c r="BQ48" s="38"/>
      <c r="BR48" s="123"/>
      <c r="BS48" s="38"/>
      <c r="BT48" s="38"/>
      <c r="BU48" s="38"/>
      <c r="BV48" s="38"/>
      <c r="BW48" s="38"/>
      <c r="BX48" s="123"/>
      <c r="BY48" s="38"/>
      <c r="BZ48" s="38"/>
      <c r="CA48" s="38"/>
      <c r="CB48" s="38"/>
      <c r="CC48" s="38"/>
      <c r="CD48" s="123"/>
      <c r="CE48" s="38"/>
      <c r="CF48" s="38"/>
      <c r="CG48" s="38"/>
      <c r="CH48" s="38"/>
      <c r="CI48" s="38"/>
      <c r="CJ48" s="123"/>
      <c r="CK48" s="38"/>
      <c r="CL48" s="38"/>
      <c r="CM48" s="38"/>
      <c r="CN48" s="38"/>
      <c r="CO48" s="38"/>
      <c r="CP48" s="123"/>
      <c r="CQ48" s="38"/>
      <c r="CR48" s="38"/>
      <c r="CS48" s="38"/>
      <c r="CT48" s="38"/>
      <c r="CU48" s="38"/>
      <c r="CV48" s="123"/>
      <c r="CW48" s="38"/>
      <c r="CX48" s="38"/>
      <c r="CY48" s="38"/>
      <c r="CZ48" s="38"/>
      <c r="DA48" s="38"/>
      <c r="DB48" s="123"/>
      <c r="DC48" s="38"/>
      <c r="DD48" s="38"/>
      <c r="DE48" s="38"/>
      <c r="DF48" s="38"/>
      <c r="DG48" s="38"/>
      <c r="DH48" s="123"/>
      <c r="DI48" s="38"/>
      <c r="DJ48" s="38"/>
      <c r="DK48" s="38"/>
      <c r="DL48" s="38"/>
      <c r="DM48" s="38"/>
      <c r="DN48" s="123"/>
      <c r="DO48" s="38"/>
      <c r="DP48" s="38"/>
      <c r="DQ48" s="38"/>
      <c r="DR48" s="38"/>
      <c r="DS48" s="38"/>
      <c r="DT48" s="123"/>
      <c r="DU48" s="38"/>
      <c r="DV48" s="38"/>
      <c r="DW48" s="38"/>
      <c r="DX48" s="38"/>
      <c r="DY48" s="38"/>
      <c r="DZ48" s="123"/>
      <c r="EA48" s="38"/>
      <c r="EB48" s="38"/>
      <c r="EC48" s="38"/>
      <c r="ED48" s="38"/>
      <c r="EE48" s="38"/>
      <c r="EF48" s="123"/>
      <c r="EG48" s="38"/>
      <c r="EH48" s="38"/>
      <c r="EI48" s="38"/>
      <c r="EJ48" s="38"/>
      <c r="EK48" s="38"/>
      <c r="EL48" s="123"/>
      <c r="EM48" s="38"/>
      <c r="EN48" s="38"/>
      <c r="EO48" s="38"/>
      <c r="EP48" s="38"/>
      <c r="EQ48" s="38"/>
      <c r="ER48" s="123"/>
      <c r="ES48" s="38"/>
      <c r="ET48" s="38"/>
      <c r="EU48" s="38"/>
      <c r="EV48" s="38"/>
      <c r="EW48" s="38"/>
      <c r="EX48" s="123"/>
      <c r="EY48" s="38"/>
      <c r="EZ48" s="38"/>
      <c r="FA48" s="38"/>
      <c r="FB48" s="38"/>
      <c r="FC48" s="38"/>
      <c r="FD48" s="123"/>
      <c r="FE48" s="38"/>
      <c r="FF48" s="38"/>
      <c r="FG48" s="38"/>
      <c r="FH48" s="38"/>
      <c r="FI48" s="38"/>
      <c r="FJ48" s="123"/>
      <c r="FK48" s="38"/>
      <c r="FL48" s="38"/>
      <c r="FM48" s="38"/>
      <c r="FN48" s="38"/>
      <c r="FO48" s="38"/>
      <c r="FP48" s="123"/>
      <c r="FQ48" s="38"/>
      <c r="FR48" s="38"/>
      <c r="FS48" s="38"/>
      <c r="FT48" s="38"/>
      <c r="FU48" s="38"/>
      <c r="FV48" s="123"/>
      <c r="FW48" s="38"/>
      <c r="FX48" s="38"/>
      <c r="FY48" s="38"/>
      <c r="FZ48" s="38"/>
      <c r="GA48" s="38"/>
      <c r="GB48" s="123"/>
      <c r="GC48" s="38"/>
      <c r="GD48" s="38"/>
      <c r="GE48" s="38"/>
      <c r="GF48" s="38"/>
      <c r="GG48" s="38"/>
      <c r="GH48" s="123"/>
      <c r="GI48" s="38"/>
      <c r="GJ48" s="38"/>
      <c r="GK48" s="38"/>
      <c r="GL48" s="38"/>
      <c r="GM48" s="38"/>
      <c r="GN48" s="123"/>
      <c r="GO48" s="38"/>
      <c r="GP48" s="38"/>
      <c r="GQ48" s="38"/>
      <c r="GR48" s="38"/>
      <c r="GS48" s="38"/>
      <c r="GT48" s="123"/>
      <c r="GU48" s="38"/>
      <c r="GV48" s="38"/>
      <c r="GW48" s="38"/>
      <c r="GX48" s="38"/>
      <c r="GY48" s="38"/>
      <c r="GZ48" s="123"/>
      <c r="HA48" s="38"/>
      <c r="HB48" s="38"/>
      <c r="HC48" s="38"/>
      <c r="HD48" s="38"/>
      <c r="HE48" s="38"/>
      <c r="HF48" s="123"/>
      <c r="HG48" s="38"/>
      <c r="HH48" s="38"/>
      <c r="HI48" s="38"/>
      <c r="HJ48" s="38"/>
      <c r="HK48" s="38"/>
      <c r="HL48" s="123"/>
      <c r="HM48" s="38"/>
      <c r="HN48" s="38"/>
      <c r="HO48" s="38"/>
      <c r="HP48" s="38"/>
      <c r="HQ48" s="38"/>
      <c r="HR48" s="123"/>
      <c r="HS48" s="38"/>
      <c r="HT48" s="38"/>
      <c r="HU48" s="38"/>
      <c r="HV48" s="38"/>
      <c r="HW48" s="38"/>
      <c r="HX48" s="123"/>
      <c r="HY48" s="38"/>
      <c r="HZ48" s="38"/>
      <c r="IA48" s="38"/>
      <c r="IB48" s="38"/>
      <c r="IC48" s="38"/>
      <c r="ID48" s="123"/>
      <c r="IE48" s="38"/>
      <c r="IF48" s="38"/>
      <c r="IG48" s="38"/>
      <c r="IH48" s="38"/>
      <c r="II48" s="38"/>
      <c r="IJ48" s="123"/>
      <c r="IK48" s="38"/>
      <c r="IL48" s="38"/>
      <c r="IM48" s="38"/>
      <c r="IN48" s="38"/>
      <c r="IO48" s="38"/>
      <c r="IP48" s="123"/>
      <c r="IQ48" s="38"/>
    </row>
    <row r="49" spans="1:251" ht="15">
      <c r="A49" s="127">
        <v>20</v>
      </c>
      <c r="B49" s="38"/>
      <c r="C49" s="123" t="s">
        <v>694</v>
      </c>
      <c r="D49" s="38"/>
      <c r="E49" s="134" t="s">
        <v>792</v>
      </c>
      <c r="F49" s="20"/>
      <c r="G49" s="609">
        <f>Inputs!D40</f>
        <v>148030309.405</v>
      </c>
      <c r="H49" s="136"/>
      <c r="I49" s="656">
        <f>Inputs!D110</f>
        <v>55909587.02253676</v>
      </c>
      <c r="J49" s="649"/>
      <c r="K49" s="980"/>
      <c r="L49" s="981"/>
      <c r="M49" s="38"/>
      <c r="N49" s="123"/>
      <c r="O49" s="38"/>
      <c r="P49" s="123"/>
      <c r="Q49" s="38"/>
      <c r="R49" s="38"/>
      <c r="S49" s="38"/>
      <c r="T49" s="38"/>
      <c r="U49" s="38"/>
      <c r="V49" s="123"/>
      <c r="W49" s="38"/>
      <c r="X49" s="38"/>
      <c r="Y49" s="38"/>
      <c r="Z49" s="38"/>
      <c r="AA49" s="38"/>
      <c r="AB49" s="123"/>
      <c r="AC49" s="38"/>
      <c r="AD49" s="38"/>
      <c r="AE49" s="38"/>
      <c r="AF49" s="38"/>
      <c r="AG49" s="38"/>
      <c r="AH49" s="123"/>
      <c r="AI49" s="38"/>
      <c r="AJ49" s="38"/>
      <c r="AK49" s="38"/>
      <c r="AL49" s="38"/>
      <c r="AM49" s="38"/>
      <c r="AN49" s="123"/>
      <c r="AO49" s="38"/>
      <c r="AP49" s="38"/>
      <c r="AQ49" s="38"/>
      <c r="AR49" s="38"/>
      <c r="AS49" s="38"/>
      <c r="AT49" s="123"/>
      <c r="AU49" s="38"/>
      <c r="AV49" s="38"/>
      <c r="AW49" s="38"/>
      <c r="AX49" s="38"/>
      <c r="AY49" s="38"/>
      <c r="AZ49" s="123"/>
      <c r="BA49" s="38"/>
      <c r="BB49" s="38"/>
      <c r="BC49" s="38"/>
      <c r="BD49" s="38"/>
      <c r="BE49" s="38"/>
      <c r="BF49" s="123"/>
      <c r="BG49" s="38"/>
      <c r="BH49" s="38"/>
      <c r="BI49" s="38"/>
      <c r="BJ49" s="38"/>
      <c r="BK49" s="38"/>
      <c r="BL49" s="123"/>
      <c r="BM49" s="38"/>
      <c r="BN49" s="38"/>
      <c r="BO49" s="38"/>
      <c r="BP49" s="38"/>
      <c r="BQ49" s="38"/>
      <c r="BR49" s="123"/>
      <c r="BS49" s="38"/>
      <c r="BT49" s="38"/>
      <c r="BU49" s="38"/>
      <c r="BV49" s="38"/>
      <c r="BW49" s="38"/>
      <c r="BX49" s="123"/>
      <c r="BY49" s="38"/>
      <c r="BZ49" s="38"/>
      <c r="CA49" s="38"/>
      <c r="CB49" s="38"/>
      <c r="CC49" s="38"/>
      <c r="CD49" s="123"/>
      <c r="CE49" s="38"/>
      <c r="CF49" s="38"/>
      <c r="CG49" s="38"/>
      <c r="CH49" s="38"/>
      <c r="CI49" s="38"/>
      <c r="CJ49" s="123"/>
      <c r="CK49" s="38"/>
      <c r="CL49" s="38"/>
      <c r="CM49" s="38"/>
      <c r="CN49" s="38"/>
      <c r="CO49" s="38"/>
      <c r="CP49" s="123"/>
      <c r="CQ49" s="38"/>
      <c r="CR49" s="38"/>
      <c r="CS49" s="38"/>
      <c r="CT49" s="38"/>
      <c r="CU49" s="38"/>
      <c r="CV49" s="123"/>
      <c r="CW49" s="38"/>
      <c r="CX49" s="38"/>
      <c r="CY49" s="38"/>
      <c r="CZ49" s="38"/>
      <c r="DA49" s="38"/>
      <c r="DB49" s="123"/>
      <c r="DC49" s="38"/>
      <c r="DD49" s="38"/>
      <c r="DE49" s="38"/>
      <c r="DF49" s="38"/>
      <c r="DG49" s="38"/>
      <c r="DH49" s="123"/>
      <c r="DI49" s="38"/>
      <c r="DJ49" s="38"/>
      <c r="DK49" s="38"/>
      <c r="DL49" s="38"/>
      <c r="DM49" s="38"/>
      <c r="DN49" s="123"/>
      <c r="DO49" s="38"/>
      <c r="DP49" s="38"/>
      <c r="DQ49" s="38"/>
      <c r="DR49" s="38"/>
      <c r="DS49" s="38"/>
      <c r="DT49" s="123"/>
      <c r="DU49" s="38"/>
      <c r="DV49" s="38"/>
      <c r="DW49" s="38"/>
      <c r="DX49" s="38"/>
      <c r="DY49" s="38"/>
      <c r="DZ49" s="123"/>
      <c r="EA49" s="38"/>
      <c r="EB49" s="38"/>
      <c r="EC49" s="38"/>
      <c r="ED49" s="38"/>
      <c r="EE49" s="38"/>
      <c r="EF49" s="123"/>
      <c r="EG49" s="38"/>
      <c r="EH49" s="38"/>
      <c r="EI49" s="38"/>
      <c r="EJ49" s="38"/>
      <c r="EK49" s="38"/>
      <c r="EL49" s="123"/>
      <c r="EM49" s="38"/>
      <c r="EN49" s="38"/>
      <c r="EO49" s="38"/>
      <c r="EP49" s="38"/>
      <c r="EQ49" s="38"/>
      <c r="ER49" s="123"/>
      <c r="ES49" s="38"/>
      <c r="ET49" s="38"/>
      <c r="EU49" s="38"/>
      <c r="EV49" s="38"/>
      <c r="EW49" s="38"/>
      <c r="EX49" s="123"/>
      <c r="EY49" s="38"/>
      <c r="EZ49" s="38"/>
      <c r="FA49" s="38"/>
      <c r="FB49" s="38"/>
      <c r="FC49" s="38"/>
      <c r="FD49" s="123"/>
      <c r="FE49" s="38"/>
      <c r="FF49" s="38"/>
      <c r="FG49" s="38"/>
      <c r="FH49" s="38"/>
      <c r="FI49" s="38"/>
      <c r="FJ49" s="123"/>
      <c r="FK49" s="38"/>
      <c r="FL49" s="38"/>
      <c r="FM49" s="38"/>
      <c r="FN49" s="38"/>
      <c r="FO49" s="38"/>
      <c r="FP49" s="123"/>
      <c r="FQ49" s="38"/>
      <c r="FR49" s="38"/>
      <c r="FS49" s="38"/>
      <c r="FT49" s="38"/>
      <c r="FU49" s="38"/>
      <c r="FV49" s="123"/>
      <c r="FW49" s="38"/>
      <c r="FX49" s="38"/>
      <c r="FY49" s="38"/>
      <c r="FZ49" s="38"/>
      <c r="GA49" s="38"/>
      <c r="GB49" s="123"/>
      <c r="GC49" s="38"/>
      <c r="GD49" s="38"/>
      <c r="GE49" s="38"/>
      <c r="GF49" s="38"/>
      <c r="GG49" s="38"/>
      <c r="GH49" s="123"/>
      <c r="GI49" s="38"/>
      <c r="GJ49" s="38"/>
      <c r="GK49" s="38"/>
      <c r="GL49" s="38"/>
      <c r="GM49" s="38"/>
      <c r="GN49" s="123"/>
      <c r="GO49" s="38"/>
      <c r="GP49" s="38"/>
      <c r="GQ49" s="38"/>
      <c r="GR49" s="38"/>
      <c r="GS49" s="38"/>
      <c r="GT49" s="123"/>
      <c r="GU49" s="38"/>
      <c r="GV49" s="38"/>
      <c r="GW49" s="38"/>
      <c r="GX49" s="38"/>
      <c r="GY49" s="38"/>
      <c r="GZ49" s="123"/>
      <c r="HA49" s="38"/>
      <c r="HB49" s="38"/>
      <c r="HC49" s="38"/>
      <c r="HD49" s="38"/>
      <c r="HE49" s="38"/>
      <c r="HF49" s="123"/>
      <c r="HG49" s="38"/>
      <c r="HH49" s="38"/>
      <c r="HI49" s="38"/>
      <c r="HJ49" s="38"/>
      <c r="HK49" s="38"/>
      <c r="HL49" s="123"/>
      <c r="HM49" s="38"/>
      <c r="HN49" s="38"/>
      <c r="HO49" s="38"/>
      <c r="HP49" s="38"/>
      <c r="HQ49" s="38"/>
      <c r="HR49" s="123"/>
      <c r="HS49" s="38"/>
      <c r="HT49" s="38"/>
      <c r="HU49" s="38"/>
      <c r="HV49" s="38"/>
      <c r="HW49" s="38"/>
      <c r="HX49" s="123"/>
      <c r="HY49" s="38"/>
      <c r="HZ49" s="38"/>
      <c r="IA49" s="38"/>
      <c r="IB49" s="38"/>
      <c r="IC49" s="38"/>
      <c r="ID49" s="123"/>
      <c r="IE49" s="38"/>
      <c r="IF49" s="38"/>
      <c r="IG49" s="38"/>
      <c r="IH49" s="38"/>
      <c r="II49" s="38"/>
      <c r="IJ49" s="123"/>
      <c r="IK49" s="38"/>
      <c r="IL49" s="38"/>
      <c r="IM49" s="38"/>
      <c r="IN49" s="38"/>
      <c r="IO49" s="38"/>
      <c r="IP49" s="123"/>
      <c r="IQ49" s="38"/>
    </row>
    <row r="50" spans="1:251" ht="15">
      <c r="A50" s="127"/>
      <c r="B50" s="38"/>
      <c r="C50" s="123"/>
      <c r="D50" s="38"/>
      <c r="E50" s="38"/>
      <c r="F50" s="20"/>
      <c r="G50" s="645"/>
      <c r="H50" s="135"/>
      <c r="I50" s="609"/>
      <c r="J50" s="649"/>
      <c r="K50" s="123"/>
      <c r="L50" s="134"/>
      <c r="M50" s="38"/>
      <c r="N50" s="123"/>
      <c r="O50" s="38"/>
      <c r="P50" s="123"/>
      <c r="Q50" s="38"/>
      <c r="R50" s="38"/>
      <c r="S50" s="38"/>
      <c r="T50" s="38"/>
      <c r="U50" s="38"/>
      <c r="V50" s="123"/>
      <c r="W50" s="38"/>
      <c r="X50" s="38"/>
      <c r="Y50" s="38"/>
      <c r="Z50" s="38"/>
      <c r="AA50" s="38"/>
      <c r="AB50" s="123"/>
      <c r="AC50" s="38"/>
      <c r="AD50" s="38"/>
      <c r="AE50" s="38"/>
      <c r="AF50" s="38"/>
      <c r="AG50" s="38"/>
      <c r="AH50" s="123"/>
      <c r="AI50" s="38"/>
      <c r="AJ50" s="38"/>
      <c r="AK50" s="38"/>
      <c r="AL50" s="38"/>
      <c r="AM50" s="38"/>
      <c r="AN50" s="123"/>
      <c r="AO50" s="38"/>
      <c r="AP50" s="38"/>
      <c r="AQ50" s="38"/>
      <c r="AR50" s="38"/>
      <c r="AS50" s="38"/>
      <c r="AT50" s="123"/>
      <c r="AU50" s="38"/>
      <c r="AV50" s="38"/>
      <c r="AW50" s="38"/>
      <c r="AX50" s="38"/>
      <c r="AY50" s="38"/>
      <c r="AZ50" s="123"/>
      <c r="BA50" s="38"/>
      <c r="BB50" s="38"/>
      <c r="BC50" s="38"/>
      <c r="BD50" s="38"/>
      <c r="BE50" s="38"/>
      <c r="BF50" s="123"/>
      <c r="BG50" s="38"/>
      <c r="BH50" s="38"/>
      <c r="BI50" s="38"/>
      <c r="BJ50" s="38"/>
      <c r="BK50" s="38"/>
      <c r="BL50" s="123"/>
      <c r="BM50" s="38"/>
      <c r="BN50" s="38"/>
      <c r="BO50" s="38"/>
      <c r="BP50" s="38"/>
      <c r="BQ50" s="38"/>
      <c r="BR50" s="123"/>
      <c r="BS50" s="38"/>
      <c r="BT50" s="38"/>
      <c r="BU50" s="38"/>
      <c r="BV50" s="38"/>
      <c r="BW50" s="38"/>
      <c r="BX50" s="123"/>
      <c r="BY50" s="38"/>
      <c r="BZ50" s="38"/>
      <c r="CA50" s="38"/>
      <c r="CB50" s="38"/>
      <c r="CC50" s="38"/>
      <c r="CD50" s="123"/>
      <c r="CE50" s="38"/>
      <c r="CF50" s="38"/>
      <c r="CG50" s="38"/>
      <c r="CH50" s="38"/>
      <c r="CI50" s="38"/>
      <c r="CJ50" s="123"/>
      <c r="CK50" s="38"/>
      <c r="CL50" s="38"/>
      <c r="CM50" s="38"/>
      <c r="CN50" s="38"/>
      <c r="CO50" s="38"/>
      <c r="CP50" s="123"/>
      <c r="CQ50" s="38"/>
      <c r="CR50" s="38"/>
      <c r="CS50" s="38"/>
      <c r="CT50" s="38"/>
      <c r="CU50" s="38"/>
      <c r="CV50" s="123"/>
      <c r="CW50" s="38"/>
      <c r="CX50" s="38"/>
      <c r="CY50" s="38"/>
      <c r="CZ50" s="38"/>
      <c r="DA50" s="38"/>
      <c r="DB50" s="123"/>
      <c r="DC50" s="38"/>
      <c r="DD50" s="38"/>
      <c r="DE50" s="38"/>
      <c r="DF50" s="38"/>
      <c r="DG50" s="38"/>
      <c r="DH50" s="123"/>
      <c r="DI50" s="38"/>
      <c r="DJ50" s="38"/>
      <c r="DK50" s="38"/>
      <c r="DL50" s="38"/>
      <c r="DM50" s="38"/>
      <c r="DN50" s="123"/>
      <c r="DO50" s="38"/>
      <c r="DP50" s="38"/>
      <c r="DQ50" s="38"/>
      <c r="DR50" s="38"/>
      <c r="DS50" s="38"/>
      <c r="DT50" s="123"/>
      <c r="DU50" s="38"/>
      <c r="DV50" s="38"/>
      <c r="DW50" s="38"/>
      <c r="DX50" s="38"/>
      <c r="DY50" s="38"/>
      <c r="DZ50" s="123"/>
      <c r="EA50" s="38"/>
      <c r="EB50" s="38"/>
      <c r="EC50" s="38"/>
      <c r="ED50" s="38"/>
      <c r="EE50" s="38"/>
      <c r="EF50" s="123"/>
      <c r="EG50" s="38"/>
      <c r="EH50" s="38"/>
      <c r="EI50" s="38"/>
      <c r="EJ50" s="38"/>
      <c r="EK50" s="38"/>
      <c r="EL50" s="123"/>
      <c r="EM50" s="38"/>
      <c r="EN50" s="38"/>
      <c r="EO50" s="38"/>
      <c r="EP50" s="38"/>
      <c r="EQ50" s="38"/>
      <c r="ER50" s="123"/>
      <c r="ES50" s="38"/>
      <c r="ET50" s="38"/>
      <c r="EU50" s="38"/>
      <c r="EV50" s="38"/>
      <c r="EW50" s="38"/>
      <c r="EX50" s="123"/>
      <c r="EY50" s="38"/>
      <c r="EZ50" s="38"/>
      <c r="FA50" s="38"/>
      <c r="FB50" s="38"/>
      <c r="FC50" s="38"/>
      <c r="FD50" s="123"/>
      <c r="FE50" s="38"/>
      <c r="FF50" s="38"/>
      <c r="FG50" s="38"/>
      <c r="FH50" s="38"/>
      <c r="FI50" s="38"/>
      <c r="FJ50" s="123"/>
      <c r="FK50" s="38"/>
      <c r="FL50" s="38"/>
      <c r="FM50" s="38"/>
      <c r="FN50" s="38"/>
      <c r="FO50" s="38"/>
      <c r="FP50" s="123"/>
      <c r="FQ50" s="38"/>
      <c r="FR50" s="38"/>
      <c r="FS50" s="38"/>
      <c r="FT50" s="38"/>
      <c r="FU50" s="38"/>
      <c r="FV50" s="123"/>
      <c r="FW50" s="38"/>
      <c r="FX50" s="38"/>
      <c r="FY50" s="38"/>
      <c r="FZ50" s="38"/>
      <c r="GA50" s="38"/>
      <c r="GB50" s="123"/>
      <c r="GC50" s="38"/>
      <c r="GD50" s="38"/>
      <c r="GE50" s="38"/>
      <c r="GF50" s="38"/>
      <c r="GG50" s="38"/>
      <c r="GH50" s="123"/>
      <c r="GI50" s="38"/>
      <c r="GJ50" s="38"/>
      <c r="GK50" s="38"/>
      <c r="GL50" s="38"/>
      <c r="GM50" s="38"/>
      <c r="GN50" s="123"/>
      <c r="GO50" s="38"/>
      <c r="GP50" s="38"/>
      <c r="GQ50" s="38"/>
      <c r="GR50" s="38"/>
      <c r="GS50" s="38"/>
      <c r="GT50" s="123"/>
      <c r="GU50" s="38"/>
      <c r="GV50" s="38"/>
      <c r="GW50" s="38"/>
      <c r="GX50" s="38"/>
      <c r="GY50" s="38"/>
      <c r="GZ50" s="123"/>
      <c r="HA50" s="38"/>
      <c r="HB50" s="38"/>
      <c r="HC50" s="38"/>
      <c r="HD50" s="38"/>
      <c r="HE50" s="38"/>
      <c r="HF50" s="123"/>
      <c r="HG50" s="38"/>
      <c r="HH50" s="38"/>
      <c r="HI50" s="38"/>
      <c r="HJ50" s="38"/>
      <c r="HK50" s="38"/>
      <c r="HL50" s="123"/>
      <c r="HM50" s="38"/>
      <c r="HN50" s="38"/>
      <c r="HO50" s="38"/>
      <c r="HP50" s="38"/>
      <c r="HQ50" s="38"/>
      <c r="HR50" s="123"/>
      <c r="HS50" s="38"/>
      <c r="HT50" s="38"/>
      <c r="HU50" s="38"/>
      <c r="HV50" s="38"/>
      <c r="HW50" s="38"/>
      <c r="HX50" s="123"/>
      <c r="HY50" s="38"/>
      <c r="HZ50" s="38"/>
      <c r="IA50" s="38"/>
      <c r="IB50" s="38"/>
      <c r="IC50" s="38"/>
      <c r="ID50" s="123"/>
      <c r="IE50" s="38"/>
      <c r="IF50" s="38"/>
      <c r="IG50" s="38"/>
      <c r="IH50" s="38"/>
      <c r="II50" s="38"/>
      <c r="IJ50" s="123"/>
      <c r="IK50" s="38"/>
      <c r="IL50" s="38"/>
      <c r="IM50" s="38"/>
      <c r="IN50" s="38"/>
      <c r="IO50" s="38"/>
      <c r="IP50" s="123"/>
      <c r="IQ50" s="38"/>
    </row>
    <row r="51" spans="1:251" ht="15">
      <c r="A51" s="359" t="s">
        <v>691</v>
      </c>
      <c r="B51" s="38"/>
      <c r="C51" s="358" t="s">
        <v>816</v>
      </c>
      <c r="D51" s="19"/>
      <c r="E51" s="38"/>
      <c r="F51" s="357"/>
      <c r="G51" s="648">
        <f>+I49/G49</f>
        <v>0.37769013148227815</v>
      </c>
      <c r="H51" s="50"/>
      <c r="I51" s="646"/>
      <c r="J51" s="20"/>
      <c r="K51" s="123"/>
      <c r="L51" s="134"/>
      <c r="M51" s="38"/>
      <c r="N51" s="123"/>
      <c r="O51" s="38"/>
      <c r="P51" s="123"/>
      <c r="Q51" s="38"/>
      <c r="R51" s="38"/>
      <c r="S51" s="38"/>
      <c r="T51" s="38"/>
      <c r="U51" s="38"/>
      <c r="V51" s="123"/>
      <c r="W51" s="38"/>
      <c r="X51" s="38"/>
      <c r="Y51" s="38"/>
      <c r="Z51" s="38"/>
      <c r="AA51" s="38"/>
      <c r="AB51" s="123"/>
      <c r="AC51" s="38"/>
      <c r="AD51" s="38"/>
      <c r="AE51" s="38"/>
      <c r="AF51" s="38"/>
      <c r="AG51" s="38"/>
      <c r="AH51" s="123"/>
      <c r="AI51" s="38"/>
      <c r="AJ51" s="38"/>
      <c r="AK51" s="38"/>
      <c r="AL51" s="38"/>
      <c r="AM51" s="38"/>
      <c r="AN51" s="123"/>
      <c r="AO51" s="38"/>
      <c r="AP51" s="38"/>
      <c r="AQ51" s="38"/>
      <c r="AR51" s="38"/>
      <c r="AS51" s="38"/>
      <c r="AT51" s="123"/>
      <c r="AU51" s="38"/>
      <c r="AV51" s="38"/>
      <c r="AW51" s="38"/>
      <c r="AX51" s="38"/>
      <c r="AY51" s="38"/>
      <c r="AZ51" s="123"/>
      <c r="BA51" s="38"/>
      <c r="BB51" s="38"/>
      <c r="BC51" s="38"/>
      <c r="BD51" s="38"/>
      <c r="BE51" s="38"/>
      <c r="BF51" s="123"/>
      <c r="BG51" s="38"/>
      <c r="BH51" s="38"/>
      <c r="BI51" s="38"/>
      <c r="BJ51" s="38"/>
      <c r="BK51" s="38"/>
      <c r="BL51" s="123"/>
      <c r="BM51" s="38"/>
      <c r="BN51" s="38"/>
      <c r="BO51" s="38"/>
      <c r="BP51" s="38"/>
      <c r="BQ51" s="38"/>
      <c r="BR51" s="123"/>
      <c r="BS51" s="38"/>
      <c r="BT51" s="38"/>
      <c r="BU51" s="38"/>
      <c r="BV51" s="38"/>
      <c r="BW51" s="38"/>
      <c r="BX51" s="123"/>
      <c r="BY51" s="38"/>
      <c r="BZ51" s="38"/>
      <c r="CA51" s="38"/>
      <c r="CB51" s="38"/>
      <c r="CC51" s="38"/>
      <c r="CD51" s="123"/>
      <c r="CE51" s="38"/>
      <c r="CF51" s="38"/>
      <c r="CG51" s="38"/>
      <c r="CH51" s="38"/>
      <c r="CI51" s="38"/>
      <c r="CJ51" s="123"/>
      <c r="CK51" s="38"/>
      <c r="CL51" s="38"/>
      <c r="CM51" s="38"/>
      <c r="CN51" s="38"/>
      <c r="CO51" s="38"/>
      <c r="CP51" s="123"/>
      <c r="CQ51" s="38"/>
      <c r="CR51" s="38"/>
      <c r="CS51" s="38"/>
      <c r="CT51" s="38"/>
      <c r="CU51" s="38"/>
      <c r="CV51" s="123"/>
      <c r="CW51" s="38"/>
      <c r="CX51" s="38"/>
      <c r="CY51" s="38"/>
      <c r="CZ51" s="38"/>
      <c r="DA51" s="38"/>
      <c r="DB51" s="123"/>
      <c r="DC51" s="38"/>
      <c r="DD51" s="38"/>
      <c r="DE51" s="38"/>
      <c r="DF51" s="38"/>
      <c r="DG51" s="38"/>
      <c r="DH51" s="123"/>
      <c r="DI51" s="38"/>
      <c r="DJ51" s="38"/>
      <c r="DK51" s="38"/>
      <c r="DL51" s="38"/>
      <c r="DM51" s="38"/>
      <c r="DN51" s="123"/>
      <c r="DO51" s="38"/>
      <c r="DP51" s="38"/>
      <c r="DQ51" s="38"/>
      <c r="DR51" s="38"/>
      <c r="DS51" s="38"/>
      <c r="DT51" s="123"/>
      <c r="DU51" s="38"/>
      <c r="DV51" s="38"/>
      <c r="DW51" s="38"/>
      <c r="DX51" s="38"/>
      <c r="DY51" s="38"/>
      <c r="DZ51" s="123"/>
      <c r="EA51" s="38"/>
      <c r="EB51" s="38"/>
      <c r="EC51" s="38"/>
      <c r="ED51" s="38"/>
      <c r="EE51" s="38"/>
      <c r="EF51" s="123"/>
      <c r="EG51" s="38"/>
      <c r="EH51" s="38"/>
      <c r="EI51" s="38"/>
      <c r="EJ51" s="38"/>
      <c r="EK51" s="38"/>
      <c r="EL51" s="123"/>
      <c r="EM51" s="38"/>
      <c r="EN51" s="38"/>
      <c r="EO51" s="38"/>
      <c r="EP51" s="38"/>
      <c r="EQ51" s="38"/>
      <c r="ER51" s="123"/>
      <c r="ES51" s="38"/>
      <c r="ET51" s="38"/>
      <c r="EU51" s="38"/>
      <c r="EV51" s="38"/>
      <c r="EW51" s="38"/>
      <c r="EX51" s="123"/>
      <c r="EY51" s="38"/>
      <c r="EZ51" s="38"/>
      <c r="FA51" s="38"/>
      <c r="FB51" s="38"/>
      <c r="FC51" s="38"/>
      <c r="FD51" s="123"/>
      <c r="FE51" s="38"/>
      <c r="FF51" s="38"/>
      <c r="FG51" s="38"/>
      <c r="FH51" s="38"/>
      <c r="FI51" s="38"/>
      <c r="FJ51" s="123"/>
      <c r="FK51" s="38"/>
      <c r="FL51" s="38"/>
      <c r="FM51" s="38"/>
      <c r="FN51" s="38"/>
      <c r="FO51" s="38"/>
      <c r="FP51" s="123"/>
      <c r="FQ51" s="38"/>
      <c r="FR51" s="38"/>
      <c r="FS51" s="38"/>
      <c r="FT51" s="38"/>
      <c r="FU51" s="38"/>
      <c r="FV51" s="123"/>
      <c r="FW51" s="38"/>
      <c r="FX51" s="38"/>
      <c r="FY51" s="38"/>
      <c r="FZ51" s="38"/>
      <c r="GA51" s="38"/>
      <c r="GB51" s="123"/>
      <c r="GC51" s="38"/>
      <c r="GD51" s="38"/>
      <c r="GE51" s="38"/>
      <c r="GF51" s="38"/>
      <c r="GG51" s="38"/>
      <c r="GH51" s="123"/>
      <c r="GI51" s="38"/>
      <c r="GJ51" s="38"/>
      <c r="GK51" s="38"/>
      <c r="GL51" s="38"/>
      <c r="GM51" s="38"/>
      <c r="GN51" s="123"/>
      <c r="GO51" s="38"/>
      <c r="GP51" s="38"/>
      <c r="GQ51" s="38"/>
      <c r="GR51" s="38"/>
      <c r="GS51" s="38"/>
      <c r="GT51" s="123"/>
      <c r="GU51" s="38"/>
      <c r="GV51" s="38"/>
      <c r="GW51" s="38"/>
      <c r="GX51" s="38"/>
      <c r="GY51" s="38"/>
      <c r="GZ51" s="123"/>
      <c r="HA51" s="38"/>
      <c r="HB51" s="38"/>
      <c r="HC51" s="38"/>
      <c r="HD51" s="38"/>
      <c r="HE51" s="38"/>
      <c r="HF51" s="123"/>
      <c r="HG51" s="38"/>
      <c r="HH51" s="38"/>
      <c r="HI51" s="38"/>
      <c r="HJ51" s="38"/>
      <c r="HK51" s="38"/>
      <c r="HL51" s="123"/>
      <c r="HM51" s="38"/>
      <c r="HN51" s="38"/>
      <c r="HO51" s="38"/>
      <c r="HP51" s="38"/>
      <c r="HQ51" s="38"/>
      <c r="HR51" s="123"/>
      <c r="HS51" s="38"/>
      <c r="HT51" s="38"/>
      <c r="HU51" s="38"/>
      <c r="HV51" s="38"/>
      <c r="HW51" s="38"/>
      <c r="HX51" s="123"/>
      <c r="HY51" s="38"/>
      <c r="HZ51" s="38"/>
      <c r="IA51" s="38"/>
      <c r="IB51" s="38"/>
      <c r="IC51" s="38"/>
      <c r="ID51" s="123"/>
      <c r="IE51" s="38"/>
      <c r="IF51" s="38"/>
      <c r="IG51" s="38"/>
      <c r="IH51" s="38"/>
      <c r="II51" s="38"/>
      <c r="IJ51" s="123"/>
      <c r="IK51" s="38"/>
      <c r="IL51" s="38"/>
      <c r="IM51" s="38"/>
      <c r="IN51" s="38"/>
      <c r="IO51" s="38"/>
      <c r="IP51" s="123"/>
      <c r="IQ51" s="38"/>
    </row>
    <row r="52" spans="1:251" ht="15" thickBot="1">
      <c r="A52" s="129"/>
      <c r="B52" s="137"/>
      <c r="C52" s="137"/>
      <c r="D52" s="137"/>
      <c r="E52" s="137"/>
      <c r="F52" s="137"/>
      <c r="G52" s="610"/>
      <c r="H52" s="140"/>
      <c r="I52" s="604"/>
      <c r="J52" s="140"/>
      <c r="K52" s="482"/>
      <c r="L52" s="619"/>
      <c r="M52" s="38"/>
      <c r="N52" s="38"/>
      <c r="O52" s="38"/>
      <c r="P52" s="123"/>
      <c r="Q52" s="38"/>
      <c r="R52" s="38"/>
      <c r="S52" s="38"/>
      <c r="T52" s="38"/>
      <c r="U52" s="38"/>
      <c r="V52" s="123"/>
      <c r="W52" s="38"/>
      <c r="X52" s="38"/>
      <c r="Y52" s="38"/>
      <c r="Z52" s="38"/>
      <c r="AA52" s="38"/>
      <c r="AB52" s="123"/>
      <c r="AC52" s="38"/>
      <c r="AD52" s="38"/>
      <c r="AE52" s="38"/>
      <c r="AF52" s="38"/>
      <c r="AG52" s="38"/>
      <c r="AH52" s="123"/>
      <c r="AI52" s="38"/>
      <c r="AJ52" s="38"/>
      <c r="AK52" s="38"/>
      <c r="AL52" s="38"/>
      <c r="AM52" s="38"/>
      <c r="AN52" s="123"/>
      <c r="AO52" s="38"/>
      <c r="AP52" s="38"/>
      <c r="AQ52" s="38"/>
      <c r="AR52" s="38"/>
      <c r="AS52" s="38"/>
      <c r="AT52" s="123"/>
      <c r="AU52" s="38"/>
      <c r="AV52" s="38"/>
      <c r="AW52" s="38"/>
      <c r="AX52" s="38"/>
      <c r="AY52" s="38"/>
      <c r="AZ52" s="123"/>
      <c r="BA52" s="38"/>
      <c r="BB52" s="38"/>
      <c r="BC52" s="38"/>
      <c r="BD52" s="38"/>
      <c r="BE52" s="38"/>
      <c r="BF52" s="123"/>
      <c r="BG52" s="38"/>
      <c r="BH52" s="38"/>
      <c r="BI52" s="38"/>
      <c r="BJ52" s="38"/>
      <c r="BK52" s="38"/>
      <c r="BL52" s="123"/>
      <c r="BM52" s="38"/>
      <c r="BN52" s="38"/>
      <c r="BO52" s="38"/>
      <c r="BP52" s="38"/>
      <c r="BQ52" s="38"/>
      <c r="BR52" s="123"/>
      <c r="BS52" s="38"/>
      <c r="BT52" s="38"/>
      <c r="BU52" s="38"/>
      <c r="BV52" s="38"/>
      <c r="BW52" s="38"/>
      <c r="BX52" s="123"/>
      <c r="BY52" s="38"/>
      <c r="BZ52" s="38"/>
      <c r="CA52" s="38"/>
      <c r="CB52" s="38"/>
      <c r="CC52" s="38"/>
      <c r="CD52" s="123"/>
      <c r="CE52" s="38"/>
      <c r="CF52" s="38"/>
      <c r="CG52" s="38"/>
      <c r="CH52" s="38"/>
      <c r="CI52" s="38"/>
      <c r="CJ52" s="123"/>
      <c r="CK52" s="38"/>
      <c r="CL52" s="38"/>
      <c r="CM52" s="38"/>
      <c r="CN52" s="38"/>
      <c r="CO52" s="38"/>
      <c r="CP52" s="123"/>
      <c r="CQ52" s="38"/>
      <c r="CR52" s="38"/>
      <c r="CS52" s="38"/>
      <c r="CT52" s="38"/>
      <c r="CU52" s="38"/>
      <c r="CV52" s="123"/>
      <c r="CW52" s="38"/>
      <c r="CX52" s="38"/>
      <c r="CY52" s="38"/>
      <c r="CZ52" s="38"/>
      <c r="DA52" s="38"/>
      <c r="DB52" s="123"/>
      <c r="DC52" s="38"/>
      <c r="DD52" s="38"/>
      <c r="DE52" s="38"/>
      <c r="DF52" s="38"/>
      <c r="DG52" s="38"/>
      <c r="DH52" s="123"/>
      <c r="DI52" s="38"/>
      <c r="DJ52" s="38"/>
      <c r="DK52" s="38"/>
      <c r="DL52" s="38"/>
      <c r="DM52" s="38"/>
      <c r="DN52" s="123"/>
      <c r="DO52" s="38"/>
      <c r="DP52" s="38"/>
      <c r="DQ52" s="38"/>
      <c r="DR52" s="38"/>
      <c r="DS52" s="38"/>
      <c r="DT52" s="123"/>
      <c r="DU52" s="38"/>
      <c r="DV52" s="38"/>
      <c r="DW52" s="38"/>
      <c r="DX52" s="38"/>
      <c r="DY52" s="38"/>
      <c r="DZ52" s="123"/>
      <c r="EA52" s="38"/>
      <c r="EB52" s="38"/>
      <c r="EC52" s="38"/>
      <c r="ED52" s="38"/>
      <c r="EE52" s="38"/>
      <c r="EF52" s="123"/>
      <c r="EG52" s="38"/>
      <c r="EH52" s="38"/>
      <c r="EI52" s="38"/>
      <c r="EJ52" s="38"/>
      <c r="EK52" s="38"/>
      <c r="EL52" s="123"/>
      <c r="EM52" s="38"/>
      <c r="EN52" s="38"/>
      <c r="EO52" s="38"/>
      <c r="EP52" s="38"/>
      <c r="EQ52" s="38"/>
      <c r="ER52" s="123"/>
      <c r="ES52" s="38"/>
      <c r="ET52" s="38"/>
      <c r="EU52" s="38"/>
      <c r="EV52" s="38"/>
      <c r="EW52" s="38"/>
      <c r="EX52" s="123"/>
      <c r="EY52" s="38"/>
      <c r="EZ52" s="38"/>
      <c r="FA52" s="38"/>
      <c r="FB52" s="38"/>
      <c r="FC52" s="38"/>
      <c r="FD52" s="123"/>
      <c r="FE52" s="38"/>
      <c r="FF52" s="38"/>
      <c r="FG52" s="38"/>
      <c r="FH52" s="38"/>
      <c r="FI52" s="38"/>
      <c r="FJ52" s="123"/>
      <c r="FK52" s="38"/>
      <c r="FL52" s="38"/>
      <c r="FM52" s="38"/>
      <c r="FN52" s="38"/>
      <c r="FO52" s="38"/>
      <c r="FP52" s="123"/>
      <c r="FQ52" s="38"/>
      <c r="FR52" s="38"/>
      <c r="FS52" s="38"/>
      <c r="FT52" s="38"/>
      <c r="FU52" s="38"/>
      <c r="FV52" s="123"/>
      <c r="FW52" s="38"/>
      <c r="FX52" s="38"/>
      <c r="FY52" s="38"/>
      <c r="FZ52" s="38"/>
      <c r="GA52" s="38"/>
      <c r="GB52" s="123"/>
      <c r="GC52" s="38"/>
      <c r="GD52" s="38"/>
      <c r="GE52" s="38"/>
      <c r="GF52" s="38"/>
      <c r="GG52" s="38"/>
      <c r="GH52" s="123"/>
      <c r="GI52" s="38"/>
      <c r="GJ52" s="38"/>
      <c r="GK52" s="38"/>
      <c r="GL52" s="38"/>
      <c r="GM52" s="38"/>
      <c r="GN52" s="123"/>
      <c r="GO52" s="38"/>
      <c r="GP52" s="38"/>
      <c r="GQ52" s="38"/>
      <c r="GR52" s="38"/>
      <c r="GS52" s="38"/>
      <c r="GT52" s="123"/>
      <c r="GU52" s="38"/>
      <c r="GV52" s="38"/>
      <c r="GW52" s="38"/>
      <c r="GX52" s="38"/>
      <c r="GY52" s="38"/>
      <c r="GZ52" s="123"/>
      <c r="HA52" s="38"/>
      <c r="HB52" s="38"/>
      <c r="HC52" s="38"/>
      <c r="HD52" s="38"/>
      <c r="HE52" s="38"/>
      <c r="HF52" s="123"/>
      <c r="HG52" s="38"/>
      <c r="HH52" s="38"/>
      <c r="HI52" s="38"/>
      <c r="HJ52" s="38"/>
      <c r="HK52" s="38"/>
      <c r="HL52" s="123"/>
      <c r="HM52" s="38"/>
      <c r="HN52" s="38"/>
      <c r="HO52" s="38"/>
      <c r="HP52" s="38"/>
      <c r="HQ52" s="38"/>
      <c r="HR52" s="123"/>
      <c r="HS52" s="38"/>
      <c r="HT52" s="38"/>
      <c r="HU52" s="38"/>
      <c r="HV52" s="38"/>
      <c r="HW52" s="38"/>
      <c r="HX52" s="123"/>
      <c r="HY52" s="38"/>
      <c r="HZ52" s="38"/>
      <c r="IA52" s="38"/>
      <c r="IB52" s="38"/>
      <c r="IC52" s="38"/>
      <c r="ID52" s="123"/>
      <c r="IE52" s="38"/>
      <c r="IF52" s="38"/>
      <c r="IG52" s="38"/>
      <c r="IH52" s="38"/>
      <c r="II52" s="38"/>
      <c r="IJ52" s="123"/>
      <c r="IK52" s="38"/>
      <c r="IL52" s="38"/>
      <c r="IM52" s="38"/>
      <c r="IN52" s="38"/>
      <c r="IO52" s="38"/>
      <c r="IP52" s="123"/>
      <c r="IQ52" s="38"/>
    </row>
    <row r="53" spans="7:36" ht="15">
      <c r="G53" s="12"/>
      <c r="H53" s="12"/>
      <c r="I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6:36" ht="15">
      <c r="F54" s="24" t="s">
        <v>464</v>
      </c>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6:36" ht="15">
      <c r="F55" s="24" t="s">
        <v>565</v>
      </c>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36" ht="15">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36" ht="15">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36" ht="15">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36" ht="15">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36" ht="15">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36" ht="15">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36" ht="15">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36" ht="15">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36" ht="15">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ht="15">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ht="15">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ht="15">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ht="15">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ht="15">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ht="15">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ht="15">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ht="15">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ht="15">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ht="15">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ht="15">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ht="15">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ht="15">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ht="15">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ht="15">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ht="15">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ht="15">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ht="15">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ht="15">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ht="15">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ht="15">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ht="15">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ht="15">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ht="15">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ht="15">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ht="15">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ht="15">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ht="15">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ht="15">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ht="15">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ht="15">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ht="15">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ht="15">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ht="15">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ht="15">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ht="15">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ht="15">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ht="15">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ht="15">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ht="15">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ht="15">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ht="15">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ht="15">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ht="15">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ht="15">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ht="15">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ht="15">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ht="15">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ht="15">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ht="15">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ht="15">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ht="15">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ht="15">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ht="15">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ht="15">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ht="15">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ht="15">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ht="15">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ht="15">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ht="15">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ht="15">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ht="15">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ht="15">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ht="15">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ht="15">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ht="15">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ht="15">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ht="15">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ht="15">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ht="15">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ht="15">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ht="15">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ht="15">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ht="15">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ht="15">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ht="15">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ht="15">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ht="15">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ht="15">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ht="15">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ht="15">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ht="15">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ht="15">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ht="15">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ht="15">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ht="15">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ht="15">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ht="15">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ht="15">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ht="15">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ht="15">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ht="15">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ht="15">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ht="15">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ht="15">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ht="15">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ht="15">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ht="15">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ht="15">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ht="15">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ht="15">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ht="15">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ht="15">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ht="15">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ht="15">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ht="15">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ht="15">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ht="15">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ht="15">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ht="15">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ht="15">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ht="15">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ht="15">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ht="15">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ht="15">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ht="15">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ht="15">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ht="15">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ht="15">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ht="15">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ht="15">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ht="15">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ht="15">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ht="15">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ht="15">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ht="15">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ht="15">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ht="15">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ht="15">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ht="15">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ht="15">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ht="15">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ht="15">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ht="15">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ht="15">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ht="15">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ht="15">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ht="15">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ht="15">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ht="15">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ht="15">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ht="15">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ht="15">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ht="15">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ht="15">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ht="15">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ht="15">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ht="15">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ht="15">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ht="15">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ht="15">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ht="15">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ht="15">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ht="15">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ht="15">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ht="15">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ht="15">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ht="15">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ht="15">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ht="15">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ht="15">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ht="15">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ht="15">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ht="15">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ht="15">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ht="15">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ht="15">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ht="15">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ht="15">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ht="15">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ht="15">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ht="15">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ht="15">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ht="15">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ht="15">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ht="15">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ht="15">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ht="15">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ht="15">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ht="15">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ht="15">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ht="15">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ht="15">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ht="15">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ht="15">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ht="15">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ht="15">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ht="15">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ht="15">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ht="15">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ht="15">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ht="15">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ht="15">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ht="15">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ht="15">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ht="15">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ht="15">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ht="15">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ht="15">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ht="15">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ht="15">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ht="15">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ht="15">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ht="15">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ht="15">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ht="15">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ht="15">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ht="15">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ht="15">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ht="15">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ht="15">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ht="15">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ht="15">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ht="15">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ht="15">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ht="15">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ht="15">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ht="15">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ht="15">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ht="15">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ht="15">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ht="15">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ht="15">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ht="15">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ht="15">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ht="15">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ht="15">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ht="15">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ht="15">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ht="15">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ht="15">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ht="15">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ht="15">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ht="15">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ht="15">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ht="15">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ht="15">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ht="15">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ht="15">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ht="15">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ht="15">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ht="15">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ht="15">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ht="15">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ht="15">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ht="15">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ht="15">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ht="15">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ht="15">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ht="15">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ht="15">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ht="15">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ht="15">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ht="15">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ht="15">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ht="15">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ht="15">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ht="15">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ht="15">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ht="15">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ht="15">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ht="15">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ht="15">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ht="15">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ht="15">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ht="15">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ht="15">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ht="15">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ht="15">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ht="15">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ht="15">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ht="15">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ht="15">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ht="15">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ht="15">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ht="15">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ht="15">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ht="15">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ht="15">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ht="15">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ht="15">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ht="15">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ht="15">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ht="15">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ht="15">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ht="15">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ht="15">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ht="15">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ht="15">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ht="15">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ht="15">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ht="15">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ht="15">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ht="15">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ht="15">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ht="15">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ht="15">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ht="15">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ht="15">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ht="15">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ht="15">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ht="15">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ht="15">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ht="15">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ht="15">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ht="15">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ht="15">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ht="15">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ht="15">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ht="15">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ht="15">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ht="15">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ht="15">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ht="15">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ht="15">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ht="15">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ht="15">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ht="15">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ht="15">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ht="15">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ht="15">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ht="15">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ht="15">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ht="15">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ht="15">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ht="15">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ht="15">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ht="15">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ht="15">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ht="15">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ht="15">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ht="15">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ht="15">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ht="15">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ht="15">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ht="15">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ht="15">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ht="15">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ht="15">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ht="15">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ht="15">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ht="15">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ht="15">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ht="15">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ht="15">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ht="15">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ht="15">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ht="15">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ht="15">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ht="15">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ht="15">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ht="15">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ht="15">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ht="15">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ht="15">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ht="15">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ht="15">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ht="15">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ht="15">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ht="15">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ht="15">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ht="15">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ht="15">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ht="15">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ht="15">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ht="15">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ht="15">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ht="15">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ht="15">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ht="15">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ht="15">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ht="15">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ht="15">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ht="15">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ht="15">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ht="15">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ht="15">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ht="15">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ht="15">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ht="15">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ht="15">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ht="15">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ht="15">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ht="15">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ht="15">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ht="15">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ht="15">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ht="15">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ht="15">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ht="15">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ht="15">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ht="15">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ht="15">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ht="15">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ht="15">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ht="15">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ht="15">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ht="15">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ht="15">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ht="15">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ht="15">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ht="15">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ht="15">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ht="15">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ht="15">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ht="15">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ht="15">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ht="15">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ht="15">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ht="15">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ht="15">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ht="15">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ht="15">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ht="15">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ht="15">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ht="15">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ht="15">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ht="15">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ht="15">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ht="15">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ht="15">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ht="15">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ht="15">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ht="15">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ht="15">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ht="15">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ht="15">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ht="15">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ht="15">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ht="15">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ht="15">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ht="15">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ht="15">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ht="15">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ht="15">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ht="15">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ht="15">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ht="15">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ht="15">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ht="15">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ht="15">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ht="15">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ht="15">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ht="15">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ht="15">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ht="15">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ht="15">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ht="15">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ht="15">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ht="15">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ht="15">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ht="15">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ht="15">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ht="15">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ht="15">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ht="15">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ht="15">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ht="15">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ht="15">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ht="15">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ht="15">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ht="15">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ht="15">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ht="15">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ht="15">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ht="15">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ht="15">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ht="15">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ht="15">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ht="15">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ht="15">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ht="15">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ht="15">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ht="15">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row r="539" spans="13:36" ht="15">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row>
  </sheetData>
  <sheetProtection/>
  <mergeCells count="25">
    <mergeCell ref="A46:F46"/>
    <mergeCell ref="K49:L49"/>
    <mergeCell ref="A2:L2"/>
    <mergeCell ref="A3:L3"/>
    <mergeCell ref="A22:F22"/>
    <mergeCell ref="K22:L22"/>
    <mergeCell ref="K24:L24"/>
    <mergeCell ref="A28:F28"/>
    <mergeCell ref="A16:F16"/>
    <mergeCell ref="I28:L28"/>
    <mergeCell ref="K25:L25"/>
    <mergeCell ref="E7:F7"/>
    <mergeCell ref="I29:L32"/>
    <mergeCell ref="E31:F31"/>
    <mergeCell ref="K38:L38"/>
    <mergeCell ref="A35:F35"/>
    <mergeCell ref="K13:L13"/>
    <mergeCell ref="K35:L35"/>
    <mergeCell ref="K17:L19"/>
    <mergeCell ref="A5:F5"/>
    <mergeCell ref="K5:L5"/>
    <mergeCell ref="K16:L16"/>
    <mergeCell ref="A11:F11"/>
    <mergeCell ref="K11:L11"/>
    <mergeCell ref="E13:F13"/>
  </mergeCells>
  <printOptions horizontalCentered="1"/>
  <pageMargins left="0.2" right="0.2" top="0.75" bottom="0.75" header="0.3" footer="0.3"/>
  <pageSetup fitToHeight="4" horizontalDpi="600" verticalDpi="600" orientation="landscape" scale="40" r:id="rId1"/>
  <headerFooter alignWithMargins="0">
    <oddHeader>&amp;C&amp;"Arial,Bold"&amp;16ADDENDUM 27 TO ATTACHMENT H, Page &amp;P of &amp;N
NorthWestern Corporation (South Dakota)</oddHeader>
  </headerFooter>
  <rowBreaks count="1" manualBreakCount="1">
    <brk id="81" max="255" man="1"/>
  </rowBreaks>
</worksheet>
</file>

<file path=xl/worksheets/sheet9.xml><?xml version="1.0" encoding="utf-8"?>
<worksheet xmlns="http://schemas.openxmlformats.org/spreadsheetml/2006/main" xmlns:r="http://schemas.openxmlformats.org/officeDocument/2006/relationships">
  <dimension ref="A1:L53"/>
  <sheetViews>
    <sheetView zoomScaleSheetLayoutView="90" workbookViewId="0" topLeftCell="A4">
      <selection activeCell="N8" sqref="N8"/>
    </sheetView>
  </sheetViews>
  <sheetFormatPr defaultColWidth="9.140625" defaultRowHeight="12.75"/>
  <cols>
    <col min="1" max="1" width="5.7109375" style="172" customWidth="1"/>
    <col min="2" max="2" width="15.7109375" style="172" customWidth="1"/>
    <col min="3" max="3" width="0.85546875" style="172" customWidth="1"/>
    <col min="4" max="4" width="15.7109375" style="172" customWidth="1"/>
    <col min="5" max="5" width="9.140625" style="172" customWidth="1"/>
    <col min="6" max="6" width="0.85546875" style="172" customWidth="1"/>
    <col min="7" max="7" width="18.7109375" style="172" customWidth="1"/>
    <col min="8" max="8" width="0.85546875" style="172" customWidth="1"/>
    <col min="9" max="9" width="9.28125" style="172" bestFit="1" customWidth="1"/>
    <col min="10" max="10" width="9.140625" style="172" customWidth="1"/>
    <col min="11" max="11" width="0.85546875" style="172" customWidth="1"/>
    <col min="12" max="12" width="18.7109375" style="172" customWidth="1"/>
    <col min="13" max="16384" width="9.140625" style="172" customWidth="1"/>
  </cols>
  <sheetData>
    <row r="1" spans="1:12" ht="20.25">
      <c r="A1" s="1001" t="s">
        <v>153</v>
      </c>
      <c r="B1" s="1002"/>
      <c r="C1" s="1002"/>
      <c r="D1" s="1002"/>
      <c r="E1" s="1002"/>
      <c r="F1" s="1002"/>
      <c r="G1" s="1002"/>
      <c r="H1" s="1002"/>
      <c r="I1" s="1002"/>
      <c r="J1" s="1002"/>
      <c r="K1" s="1002"/>
      <c r="L1" s="1002"/>
    </row>
    <row r="2" spans="1:12" ht="18.75">
      <c r="A2" s="1003" t="str">
        <f>Inputs!B2</f>
        <v>(For Rate Year Beginning April 1, 2016, Based on December 31, 2015 Data)</v>
      </c>
      <c r="B2" s="1004"/>
      <c r="C2" s="1004"/>
      <c r="D2" s="1004"/>
      <c r="E2" s="1004"/>
      <c r="F2" s="1004"/>
      <c r="G2" s="1004"/>
      <c r="H2" s="1002"/>
      <c r="I2" s="1002"/>
      <c r="J2" s="1002"/>
      <c r="K2" s="1002"/>
      <c r="L2" s="1002"/>
    </row>
    <row r="5" spans="2:12" ht="12.75">
      <c r="B5" s="999" t="s">
        <v>591</v>
      </c>
      <c r="D5" s="1005" t="s">
        <v>590</v>
      </c>
      <c r="E5" s="1006"/>
      <c r="G5" s="999" t="s">
        <v>662</v>
      </c>
      <c r="H5" s="190"/>
      <c r="I5" s="1005" t="s">
        <v>589</v>
      </c>
      <c r="J5" s="1009"/>
      <c r="L5" s="999" t="s">
        <v>588</v>
      </c>
    </row>
    <row r="6" spans="2:12" ht="12.75">
      <c r="B6" s="1000"/>
      <c r="D6" s="1007"/>
      <c r="E6" s="1008"/>
      <c r="G6" s="1011"/>
      <c r="H6" s="190"/>
      <c r="I6" s="1007"/>
      <c r="J6" s="1010"/>
      <c r="L6" s="1000"/>
    </row>
    <row r="7" spans="4:12" ht="12.75">
      <c r="D7" s="189" t="s">
        <v>460</v>
      </c>
      <c r="E7" s="189" t="s">
        <v>291</v>
      </c>
      <c r="G7" s="191" t="s">
        <v>587</v>
      </c>
      <c r="H7" s="190"/>
      <c r="I7" s="189" t="s">
        <v>587</v>
      </c>
      <c r="J7" s="189" t="s">
        <v>291</v>
      </c>
      <c r="L7" s="188" t="s">
        <v>587</v>
      </c>
    </row>
    <row r="8" spans="4:12" ht="12.75" customHeight="1">
      <c r="D8" s="223"/>
      <c r="E8" s="223"/>
      <c r="G8" s="387" t="s">
        <v>167</v>
      </c>
      <c r="H8" s="190"/>
      <c r="I8" s="223"/>
      <c r="J8" s="223"/>
      <c r="L8" s="388" t="s">
        <v>168</v>
      </c>
    </row>
    <row r="10" spans="1:12" ht="12.75">
      <c r="A10" s="187" t="s">
        <v>270</v>
      </c>
      <c r="D10" s="187" t="s">
        <v>586</v>
      </c>
      <c r="G10" s="187" t="s">
        <v>585</v>
      </c>
      <c r="H10" s="173"/>
      <c r="I10" s="187" t="s">
        <v>584</v>
      </c>
      <c r="J10" s="173"/>
      <c r="K10" s="173"/>
      <c r="L10" s="187" t="s">
        <v>583</v>
      </c>
    </row>
    <row r="12" spans="1:12" ht="12.75">
      <c r="A12" s="181" t="s">
        <v>582</v>
      </c>
      <c r="B12" s="172" t="s">
        <v>491</v>
      </c>
      <c r="D12" s="763">
        <f>'9-LTD'!P16</f>
        <v>1722181900</v>
      </c>
      <c r="E12" s="203" t="s">
        <v>581</v>
      </c>
      <c r="F12" s="198"/>
      <c r="G12" s="764">
        <f>+D12/D18</f>
        <v>0.5270978260832772</v>
      </c>
      <c r="H12" s="198"/>
      <c r="I12" s="765">
        <f>'9-LTD'!P88</f>
        <v>0.049533554557017724</v>
      </c>
      <c r="J12" s="203" t="s">
        <v>580</v>
      </c>
      <c r="K12" s="198"/>
      <c r="L12" s="766">
        <f>G12*I12</f>
        <v>0.026109028925181448</v>
      </c>
    </row>
    <row r="13" spans="1:12" ht="12.75">
      <c r="A13" s="183"/>
      <c r="D13" s="198"/>
      <c r="E13" s="203"/>
      <c r="F13" s="198"/>
      <c r="G13" s="203"/>
      <c r="H13" s="198"/>
      <c r="I13" s="203"/>
      <c r="J13" s="198"/>
      <c r="K13" s="198"/>
      <c r="L13" s="767"/>
    </row>
    <row r="14" spans="1:12" ht="12.75">
      <c r="A14" s="181" t="s">
        <v>579</v>
      </c>
      <c r="B14" s="172" t="s">
        <v>501</v>
      </c>
      <c r="D14" s="367">
        <f>'8-PrefStock'!U13</f>
        <v>0</v>
      </c>
      <c r="E14" s="203" t="s">
        <v>578</v>
      </c>
      <c r="F14" s="198"/>
      <c r="G14" s="768">
        <f>D14/D18</f>
        <v>0</v>
      </c>
      <c r="H14" s="198"/>
      <c r="I14" s="765">
        <f>'8-PrefStock'!U17</f>
        <v>0</v>
      </c>
      <c r="J14" s="203" t="s">
        <v>577</v>
      </c>
      <c r="K14" s="198"/>
      <c r="L14" s="769">
        <f>G14*I14</f>
        <v>0</v>
      </c>
    </row>
    <row r="15" spans="1:12" ht="12.75">
      <c r="A15" s="183"/>
      <c r="D15" s="198"/>
      <c r="E15" s="203"/>
      <c r="F15" s="198"/>
      <c r="G15" s="203"/>
      <c r="H15" s="198"/>
      <c r="I15" s="203"/>
      <c r="J15" s="198"/>
      <c r="K15" s="198"/>
      <c r="L15" s="767"/>
    </row>
    <row r="16" spans="1:12" ht="12.75">
      <c r="A16" s="185" t="s">
        <v>576</v>
      </c>
      <c r="B16" s="184" t="s">
        <v>483</v>
      </c>
      <c r="C16" s="184"/>
      <c r="D16" s="770">
        <f>'7-ComStock'!Y22</f>
        <v>1545108942</v>
      </c>
      <c r="E16" s="771" t="s">
        <v>575</v>
      </c>
      <c r="F16" s="772"/>
      <c r="G16" s="773">
        <f>+D16/D18</f>
        <v>0.4729021739167229</v>
      </c>
      <c r="H16" s="772"/>
      <c r="I16" s="850">
        <v>0.1015</v>
      </c>
      <c r="J16" s="771"/>
      <c r="K16" s="772"/>
      <c r="L16" s="774">
        <f>G16*I16</f>
        <v>0.047999570652547376</v>
      </c>
    </row>
    <row r="17" spans="1:12" ht="12.75">
      <c r="A17" s="183"/>
      <c r="D17" s="198"/>
      <c r="E17" s="198"/>
      <c r="F17" s="198"/>
      <c r="G17" s="203"/>
      <c r="H17" s="198"/>
      <c r="I17" s="203"/>
      <c r="J17" s="198"/>
      <c r="K17" s="198"/>
      <c r="L17" s="198"/>
    </row>
    <row r="18" spans="1:12" ht="12.75">
      <c r="A18" s="181" t="s">
        <v>573</v>
      </c>
      <c r="B18" s="182" t="s">
        <v>572</v>
      </c>
      <c r="D18" s="775">
        <f>D12+D14+D16</f>
        <v>3267290842</v>
      </c>
      <c r="E18" s="198"/>
      <c r="F18" s="198"/>
      <c r="G18" s="776">
        <f>G12+G14+G16</f>
        <v>1</v>
      </c>
      <c r="H18" s="198"/>
      <c r="I18" s="203"/>
      <c r="J18" s="198"/>
      <c r="K18" s="198"/>
      <c r="L18" s="198"/>
    </row>
    <row r="19" spans="4:12" ht="12.75">
      <c r="D19" s="198"/>
      <c r="E19" s="198"/>
      <c r="F19" s="198"/>
      <c r="G19" s="198"/>
      <c r="H19" s="198"/>
      <c r="I19" s="198"/>
      <c r="J19" s="198"/>
      <c r="K19" s="198"/>
      <c r="L19" s="198"/>
    </row>
    <row r="20" spans="1:12" ht="12.75">
      <c r="A20" s="181" t="s">
        <v>571</v>
      </c>
      <c r="B20" s="180" t="s">
        <v>570</v>
      </c>
      <c r="D20" s="198"/>
      <c r="E20" s="198"/>
      <c r="F20" s="198"/>
      <c r="G20" s="198"/>
      <c r="H20" s="198"/>
      <c r="I20" s="198"/>
      <c r="J20" s="198"/>
      <c r="K20" s="198"/>
      <c r="L20" s="777">
        <f>L12+L14+L16</f>
        <v>0.07410859957772882</v>
      </c>
    </row>
    <row r="21" spans="4:12" ht="12.75">
      <c r="D21" s="198"/>
      <c r="E21" s="198"/>
      <c r="F21" s="198"/>
      <c r="G21" s="198"/>
      <c r="H21" s="198"/>
      <c r="I21" s="198"/>
      <c r="J21" s="198"/>
      <c r="K21" s="198"/>
      <c r="L21" s="198"/>
    </row>
    <row r="22" spans="4:12" ht="12.75">
      <c r="D22" s="198"/>
      <c r="E22" s="198"/>
      <c r="F22" s="198"/>
      <c r="G22" s="198"/>
      <c r="H22" s="198"/>
      <c r="I22" s="198"/>
      <c r="J22" s="198"/>
      <c r="K22" s="198"/>
      <c r="L22" s="198"/>
    </row>
    <row r="23" spans="1:12" ht="7.5" customHeight="1">
      <c r="A23" s="998"/>
      <c r="B23" s="998"/>
      <c r="C23" s="998"/>
      <c r="D23" s="998"/>
      <c r="E23" s="998"/>
      <c r="F23" s="998"/>
      <c r="G23" s="998"/>
      <c r="H23" s="998"/>
      <c r="I23" s="998"/>
      <c r="J23" s="998"/>
      <c r="K23" s="998"/>
      <c r="L23" s="998"/>
    </row>
    <row r="24" spans="1:12" ht="7.5" customHeight="1">
      <c r="A24" s="998"/>
      <c r="B24" s="998"/>
      <c r="C24" s="998"/>
      <c r="D24" s="998"/>
      <c r="E24" s="998"/>
      <c r="F24" s="998"/>
      <c r="G24" s="998"/>
      <c r="H24" s="998"/>
      <c r="I24" s="998"/>
      <c r="J24" s="998"/>
      <c r="K24" s="998"/>
      <c r="L24" s="998"/>
    </row>
    <row r="25" spans="1:12" ht="7.5" customHeight="1">
      <c r="A25" s="998"/>
      <c r="B25" s="998"/>
      <c r="C25" s="998"/>
      <c r="D25" s="998"/>
      <c r="E25" s="998"/>
      <c r="F25" s="998"/>
      <c r="G25" s="998"/>
      <c r="H25" s="998"/>
      <c r="I25" s="998"/>
      <c r="J25" s="998"/>
      <c r="K25" s="998"/>
      <c r="L25" s="998"/>
    </row>
    <row r="26" spans="1:12" ht="7.5" customHeight="1">
      <c r="A26" s="998"/>
      <c r="B26" s="998"/>
      <c r="C26" s="998"/>
      <c r="D26" s="998"/>
      <c r="E26" s="998"/>
      <c r="F26" s="998"/>
      <c r="G26" s="998"/>
      <c r="H26" s="998"/>
      <c r="I26" s="998"/>
      <c r="J26" s="998"/>
      <c r="K26" s="998"/>
      <c r="L26" s="998"/>
    </row>
    <row r="28" spans="1:7" ht="12.75">
      <c r="A28" s="786" t="s">
        <v>898</v>
      </c>
      <c r="B28" s="198"/>
      <c r="C28" s="198"/>
      <c r="D28" s="198"/>
      <c r="E28" s="198"/>
      <c r="G28" s="182" t="s">
        <v>730</v>
      </c>
    </row>
    <row r="30" spans="1:7" ht="12.75">
      <c r="A30" s="182" t="s">
        <v>194</v>
      </c>
      <c r="G30" s="182" t="s">
        <v>196</v>
      </c>
    </row>
    <row r="32" spans="1:7" ht="12.75">
      <c r="A32" s="182" t="s">
        <v>60</v>
      </c>
      <c r="G32" s="182"/>
    </row>
    <row r="33" ht="12.75">
      <c r="G33" s="182"/>
    </row>
    <row r="34" ht="12.75">
      <c r="G34" s="182"/>
    </row>
    <row r="52" ht="12.75">
      <c r="F52" s="197" t="s">
        <v>154</v>
      </c>
    </row>
    <row r="53" ht="12.75">
      <c r="F53" s="173" t="s">
        <v>565</v>
      </c>
    </row>
  </sheetData>
  <sheetProtection/>
  <mergeCells count="8">
    <mergeCell ref="A23:L26"/>
    <mergeCell ref="L5:L6"/>
    <mergeCell ref="A1:L1"/>
    <mergeCell ref="A2:L2"/>
    <mergeCell ref="D5:E6"/>
    <mergeCell ref="B5:B6"/>
    <mergeCell ref="I5:J6"/>
    <mergeCell ref="G5:G6"/>
  </mergeCells>
  <printOptions/>
  <pageMargins left="0.25" right="0.25" top="1.25" bottom="0.5" header="0.5" footer="0.5"/>
  <pageSetup horizontalDpi="600" verticalDpi="600" orientation="portrait" scale="95" r:id="rId1"/>
  <headerFooter alignWithMargins="0">
    <oddHeader>&amp;C&amp;"Times New Roman,Bold"&amp;16ADDENDUM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lastPrinted>2013-03-27T14:08:43Z</cp:lastPrinted>
  <dcterms:modified xsi:type="dcterms:W3CDTF">2016-12-14T21:56:02Z</dcterms:modified>
  <cp:category/>
  <cp:version/>
  <cp:contentType/>
  <cp:contentStatus/>
</cp:coreProperties>
</file>